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1310" windowHeight="6795" tabRatio="581" activeTab="3"/>
  </bookViews>
  <sheets>
    <sheet name="2019" sheetId="27" r:id="rId1"/>
    <sheet name="STREAM" sheetId="32" r:id="rId2"/>
    <sheet name="Open Board 2019" sheetId="28" r:id="rId3"/>
    <sheet name="TS" sheetId="34" r:id="rId4"/>
  </sheets>
  <definedNames>
    <definedName name="_xlnm._FilterDatabase" localSheetId="0" hidden="1">'2019'!$A$1:$FH$57</definedName>
    <definedName name="_xlnm.Print_Area" localSheetId="0">'2019'!$A$1:$FH$56</definedName>
    <definedName name="_xlnm.Print_Area" localSheetId="2">'Open Board 2019'!$A$1:$AU$21</definedName>
    <definedName name="_xlnm.Print_Area" localSheetId="1">STREAM!$A$1:$CE$54</definedName>
    <definedName name="_xlnm.Print_Area" localSheetId="3">TS!$A$1:$T$50</definedName>
    <definedName name="_xlnm.Print_Titles" localSheetId="0">'2019'!$A:$B,'2019'!$3:$9</definedName>
    <definedName name="_xlnm.Print_Titles" localSheetId="2">'Open Board 2019'!$A:$B,'Open Board 2019'!$3:$9</definedName>
    <definedName name="_xlnm.Print_Titles" localSheetId="1">STREAM!$A:$B,STREAM!$1:$7</definedName>
    <definedName name="_xlnm.Print_Titles" localSheetId="3">TS!$A:$B</definedName>
  </definedNames>
  <calcPr calcId="144525"/>
  <fileRecoveryPr repairLoad="1"/>
</workbook>
</file>

<file path=xl/calcChain.xml><?xml version="1.0" encoding="utf-8"?>
<calcChain xmlns="http://schemas.openxmlformats.org/spreadsheetml/2006/main">
  <c r="O35" i="34" l="1"/>
  <c r="I35" i="34"/>
  <c r="O18" i="34"/>
  <c r="I18" i="34"/>
  <c r="O1" i="34"/>
  <c r="I1" i="34"/>
  <c r="FC40" i="27" l="1"/>
  <c r="EU40" i="27"/>
  <c r="ET40" i="27"/>
  <c r="EL40" i="27"/>
  <c r="EK40" i="27"/>
  <c r="S12" i="28"/>
  <c r="R12" i="28"/>
  <c r="M12" i="28"/>
  <c r="L12" i="28"/>
  <c r="G12" i="28"/>
  <c r="F12" i="28"/>
  <c r="AQ17" i="28"/>
  <c r="AP17" i="28"/>
  <c r="AH17" i="28"/>
  <c r="AG17" i="28"/>
  <c r="Y17" i="28"/>
  <c r="X17" i="28"/>
  <c r="S17" i="28"/>
  <c r="R17" i="28"/>
  <c r="P17" i="28"/>
  <c r="O17" i="28"/>
  <c r="M17" i="28"/>
  <c r="L17" i="28"/>
  <c r="J17" i="28"/>
  <c r="I17" i="28"/>
  <c r="G17" i="28"/>
  <c r="F17" i="28"/>
  <c r="D17" i="28"/>
  <c r="C17" i="28"/>
  <c r="BS35" i="32"/>
  <c r="BP35" i="32"/>
  <c r="BJ35" i="32"/>
  <c r="AR35" i="32"/>
  <c r="AO35" i="32"/>
  <c r="AL35" i="32"/>
  <c r="AI35" i="32"/>
  <c r="Q35" i="32"/>
  <c r="K35" i="32"/>
  <c r="N35" i="32"/>
  <c r="N36" i="32"/>
  <c r="H35" i="32"/>
  <c r="FE37" i="27"/>
  <c r="EV37" i="27"/>
  <c r="EM37" i="27"/>
  <c r="DS37" i="27"/>
  <c r="DT37" i="27"/>
  <c r="DV37" i="27"/>
  <c r="DW37" i="27"/>
  <c r="CX37" i="27"/>
  <c r="DA37" i="27" s="1"/>
  <c r="CY37" i="27"/>
  <c r="EC37" i="27" s="1"/>
  <c r="CT37" i="27"/>
  <c r="DX37" i="27" s="1"/>
  <c r="CQ37" i="27"/>
  <c r="DU37" i="27" s="1"/>
  <c r="BZ37" i="27"/>
  <c r="CA37" i="27"/>
  <c r="CC37" i="27"/>
  <c r="CD37" i="27"/>
  <c r="CE37" i="27"/>
  <c r="BA37" i="27"/>
  <c r="BF37" i="27"/>
  <c r="BI37" i="27" s="1"/>
  <c r="BE37" i="27"/>
  <c r="BH37" i="27" s="1"/>
  <c r="AX37" i="27"/>
  <c r="CB37" i="27" s="1"/>
  <c r="AG37" i="27"/>
  <c r="AH37" i="27"/>
  <c r="E37" i="27"/>
  <c r="AI37" i="27" s="1"/>
  <c r="CW35" i="27"/>
  <c r="BR18" i="32"/>
  <c r="AP18" i="32"/>
  <c r="AQ18" i="32"/>
  <c r="P18" i="32"/>
  <c r="O18" i="32"/>
  <c r="DN14" i="27"/>
  <c r="DM14" i="27"/>
  <c r="BU14" i="27"/>
  <c r="BT14" i="27"/>
  <c r="AB14" i="27"/>
  <c r="AA14" i="27"/>
  <c r="CZ37" i="27" l="1"/>
  <c r="ED37" i="27" s="1"/>
  <c r="DB37" i="27"/>
  <c r="EF37" i="27"/>
  <c r="BF35" i="32"/>
  <c r="BX35" i="32" s="1"/>
  <c r="EB37" i="27"/>
  <c r="EZ37" i="27" s="1"/>
  <c r="FF37" i="27" s="1"/>
  <c r="CJ37" i="27"/>
  <c r="ER37" i="27" s="1"/>
  <c r="EX37" i="27" s="1"/>
  <c r="EG37" i="27"/>
  <c r="FB37" i="27"/>
  <c r="FH37" i="27" s="1"/>
  <c r="BG35" i="32"/>
  <c r="DC37" i="27"/>
  <c r="CI37" i="27"/>
  <c r="FA37" i="27"/>
  <c r="FG37" i="27" s="1"/>
  <c r="BD44" i="32"/>
  <c r="BC44" i="32"/>
  <c r="BB44" i="32"/>
  <c r="AL44" i="32"/>
  <c r="AI44" i="32"/>
  <c r="CA35" i="32" l="1"/>
  <c r="BU35" i="32"/>
  <c r="CD35" i="32"/>
  <c r="EE37" i="27"/>
  <c r="BE35" i="32"/>
  <c r="CM37" i="27"/>
  <c r="AE35" i="32"/>
  <c r="BC35" i="32" s="1"/>
  <c r="BV35" i="32"/>
  <c r="CB35" i="32"/>
  <c r="CE35" i="32"/>
  <c r="BY35" i="32"/>
  <c r="CL37" i="27"/>
  <c r="EQ37" i="27"/>
  <c r="EW37" i="27" s="1"/>
  <c r="AD35" i="32"/>
  <c r="BB35" i="32" s="1"/>
  <c r="AR19" i="28"/>
  <c r="AI19" i="28"/>
  <c r="Z19" i="28"/>
  <c r="BW35" i="32" l="1"/>
  <c r="BT35" i="32"/>
  <c r="CC35" i="32"/>
  <c r="BZ35" i="32"/>
  <c r="F22" i="32"/>
  <c r="C50" i="34" l="1"/>
  <c r="D50" i="34"/>
  <c r="E50" i="34"/>
  <c r="F50" i="34"/>
  <c r="G50" i="34"/>
  <c r="H50" i="34"/>
  <c r="I50" i="34"/>
  <c r="J50" i="34"/>
  <c r="K50" i="34"/>
  <c r="L50" i="34"/>
  <c r="M50" i="34"/>
  <c r="N50" i="34"/>
  <c r="O50" i="34"/>
  <c r="P50" i="34"/>
  <c r="Q50" i="34"/>
  <c r="R50" i="34"/>
  <c r="S50" i="34"/>
  <c r="T50" i="34"/>
  <c r="B50" i="34"/>
  <c r="C20" i="28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C49" i="34"/>
  <c r="B49" i="34"/>
  <c r="B48" i="34"/>
  <c r="B47" i="34"/>
  <c r="B46" i="34"/>
  <c r="B45" i="34"/>
  <c r="B44" i="34"/>
  <c r="B43" i="34"/>
  <c r="B42" i="34"/>
  <c r="B41" i="34"/>
  <c r="T19" i="28" l="1"/>
  <c r="Q19" i="28"/>
  <c r="N19" i="28"/>
  <c r="K19" i="28"/>
  <c r="H19" i="28"/>
  <c r="E19" i="28"/>
  <c r="AR18" i="28" l="1"/>
  <c r="AI18" i="28"/>
  <c r="Z18" i="28"/>
  <c r="AP20" i="28" l="1"/>
  <c r="AQ20" i="28"/>
  <c r="AG20" i="28"/>
  <c r="AH20" i="28"/>
  <c r="F20" i="28"/>
  <c r="G20" i="28"/>
  <c r="I20" i="28"/>
  <c r="J20" i="28"/>
  <c r="L20" i="28"/>
  <c r="M20" i="28"/>
  <c r="O20" i="28"/>
  <c r="P20" i="28"/>
  <c r="R20" i="28"/>
  <c r="S20" i="28"/>
  <c r="X20" i="28"/>
  <c r="Y20" i="28"/>
  <c r="K13" i="32"/>
  <c r="H13" i="32"/>
  <c r="BU49" i="32"/>
  <c r="BZ15" i="32" l="1"/>
  <c r="BB30" i="32"/>
  <c r="BD30" i="32"/>
  <c r="AC30" i="32"/>
  <c r="AB30" i="32"/>
  <c r="AA30" i="32"/>
  <c r="P40" i="32"/>
  <c r="O40" i="32"/>
  <c r="AQ40" i="32"/>
  <c r="AP40" i="32"/>
  <c r="BR40" i="32"/>
  <c r="BQ40" i="32"/>
  <c r="Q28" i="32" l="1"/>
  <c r="BI22" i="32"/>
  <c r="BH22" i="32"/>
  <c r="AH22" i="32"/>
  <c r="AG22" i="32"/>
  <c r="P22" i="32"/>
  <c r="O22" i="32"/>
  <c r="G22" i="32"/>
  <c r="DZ38" i="27" l="1"/>
  <c r="DY38" i="27"/>
  <c r="DW38" i="27"/>
  <c r="DV38" i="27"/>
  <c r="DS38" i="27" l="1"/>
  <c r="DT38" i="27"/>
  <c r="EV50" i="27"/>
  <c r="EM50" i="27"/>
  <c r="DN50" i="27"/>
  <c r="DM50" i="27"/>
  <c r="DI50" i="27"/>
  <c r="DF50" i="27"/>
  <c r="CT50" i="27"/>
  <c r="DW50" i="27"/>
  <c r="DV50" i="27"/>
  <c r="CQ50" i="27"/>
  <c r="DT50" i="27"/>
  <c r="DS50" i="27"/>
  <c r="BU50" i="27"/>
  <c r="BT50" i="27"/>
  <c r="BP50" i="27"/>
  <c r="BM50" i="27"/>
  <c r="BE50" i="27"/>
  <c r="BF50" i="27"/>
  <c r="BA50" i="27"/>
  <c r="CD50" i="27"/>
  <c r="CC50" i="27"/>
  <c r="AX50" i="27"/>
  <c r="CA50" i="27"/>
  <c r="BZ50" i="27"/>
  <c r="AB50" i="27"/>
  <c r="AA50" i="27"/>
  <c r="W50" i="27"/>
  <c r="T50" i="27"/>
  <c r="L50" i="27"/>
  <c r="M50" i="27"/>
  <c r="H50" i="27"/>
  <c r="N50" i="27" s="1"/>
  <c r="AK50" i="27"/>
  <c r="AJ50" i="27"/>
  <c r="E50" i="27"/>
  <c r="AH50" i="27"/>
  <c r="AG50" i="27"/>
  <c r="BW50" i="27" l="1"/>
  <c r="AD50" i="27"/>
  <c r="AE50" i="27"/>
  <c r="BX50" i="27"/>
  <c r="BV50" i="27"/>
  <c r="DQ50" i="27"/>
  <c r="DP50" i="27"/>
  <c r="BG50" i="27"/>
  <c r="BJ50" i="27" s="1"/>
  <c r="AC50" i="27"/>
  <c r="P50" i="27"/>
  <c r="CI50" i="27"/>
  <c r="CE50" i="27"/>
  <c r="CJ50" i="27"/>
  <c r="DX50" i="27"/>
  <c r="AQ50" i="27"/>
  <c r="Q50" i="27"/>
  <c r="CB50" i="27"/>
  <c r="DU50" i="27"/>
  <c r="DO50" i="27"/>
  <c r="AL50" i="27"/>
  <c r="AI50" i="27"/>
  <c r="BH50" i="27"/>
  <c r="O50" i="27"/>
  <c r="AP50" i="27"/>
  <c r="BI50" i="27"/>
  <c r="CK50" i="27" l="1"/>
  <c r="CN50" i="27" s="1"/>
  <c r="BY50" i="27"/>
  <c r="AF50" i="27"/>
  <c r="DR50" i="27"/>
  <c r="ER50" i="27"/>
  <c r="EX50" i="27" s="1"/>
  <c r="CL50" i="27"/>
  <c r="AS50" i="27"/>
  <c r="AT50" i="27"/>
  <c r="AR50" i="27"/>
  <c r="EQ50" i="27"/>
  <c r="EW50" i="27" s="1"/>
  <c r="CM50" i="27"/>
  <c r="EM16" i="27"/>
  <c r="ES50" i="27" l="1"/>
  <c r="EY50" i="27" s="1"/>
  <c r="AU50" i="27"/>
  <c r="BB14" i="32"/>
  <c r="BC14" i="32"/>
  <c r="BD14" i="32"/>
  <c r="AS15" i="32"/>
  <c r="AV15" i="32"/>
  <c r="AY15" i="32"/>
  <c r="BB15" i="32"/>
  <c r="BC15" i="32"/>
  <c r="BD15" i="32"/>
  <c r="AS17" i="32"/>
  <c r="AT17" i="32"/>
  <c r="AU17" i="32"/>
  <c r="AV17" i="32"/>
  <c r="AW17" i="32"/>
  <c r="AX17" i="32"/>
  <c r="AY17" i="32"/>
  <c r="AZ17" i="32"/>
  <c r="BA17" i="32"/>
  <c r="BB17" i="32"/>
  <c r="BC17" i="32"/>
  <c r="BD17" i="32"/>
  <c r="FD29" i="27"/>
  <c r="FC29" i="27"/>
  <c r="EU29" i="27"/>
  <c r="ET29" i="27"/>
  <c r="EL29" i="27"/>
  <c r="EK29" i="27"/>
  <c r="EL30" i="27"/>
  <c r="EK30" i="27"/>
  <c r="EA14" i="27" l="1"/>
  <c r="CH14" i="27"/>
  <c r="AO14" i="27"/>
  <c r="CF17" i="27" l="1"/>
  <c r="CG17" i="27"/>
  <c r="CH17" i="27"/>
  <c r="CF12" i="27"/>
  <c r="CG12" i="27"/>
  <c r="CH12" i="27"/>
  <c r="BV52" i="27"/>
  <c r="BU52" i="27"/>
  <c r="BT52" i="27"/>
  <c r="BV51" i="27"/>
  <c r="BU51" i="27"/>
  <c r="BT51" i="27"/>
  <c r="AM12" i="27"/>
  <c r="AN12" i="27"/>
  <c r="BI51" i="32"/>
  <c r="BK51" i="32"/>
  <c r="BL51" i="32"/>
  <c r="BN51" i="32"/>
  <c r="BO51" i="32"/>
  <c r="BQ51" i="32"/>
  <c r="BR51" i="32"/>
  <c r="BH51" i="32"/>
  <c r="AQ51" i="32"/>
  <c r="AP51" i="32"/>
  <c r="AN51" i="32"/>
  <c r="AM51" i="32"/>
  <c r="AK51" i="32"/>
  <c r="AJ51" i="32"/>
  <c r="AH51" i="32"/>
  <c r="AG51" i="32"/>
  <c r="G51" i="32"/>
  <c r="I51" i="32"/>
  <c r="J51" i="32"/>
  <c r="L51" i="32"/>
  <c r="M51" i="32"/>
  <c r="O51" i="32"/>
  <c r="P51" i="32"/>
  <c r="F51" i="32"/>
  <c r="Z50" i="32"/>
  <c r="Y50" i="32"/>
  <c r="X50" i="32"/>
  <c r="W50" i="32"/>
  <c r="V50" i="32"/>
  <c r="U50" i="32"/>
  <c r="T50" i="32"/>
  <c r="S50" i="32"/>
  <c r="R50" i="32"/>
  <c r="H49" i="32"/>
  <c r="AA49" i="32"/>
  <c r="AB49" i="32"/>
  <c r="AC49" i="32"/>
  <c r="AV49" i="32"/>
  <c r="AW49" i="32"/>
  <c r="AX49" i="32"/>
  <c r="AY49" i="32"/>
  <c r="AZ49" i="32"/>
  <c r="BA49" i="32"/>
  <c r="BB49" i="32"/>
  <c r="BC49" i="32"/>
  <c r="BD49" i="32"/>
  <c r="AN52" i="27"/>
  <c r="AM52" i="27"/>
  <c r="AG52" i="27"/>
  <c r="AH52" i="27"/>
  <c r="AJ52" i="27"/>
  <c r="AK52" i="27"/>
  <c r="DZ20" i="27"/>
  <c r="DY20" i="27"/>
  <c r="DV52" i="27"/>
  <c r="DW52" i="27"/>
  <c r="DS52" i="27"/>
  <c r="DT52" i="27"/>
  <c r="EA52" i="27"/>
  <c r="DZ52" i="27"/>
  <c r="DY52" i="27"/>
  <c r="EA47" i="27"/>
  <c r="DZ47" i="27"/>
  <c r="DY47" i="27"/>
  <c r="DZ18" i="27"/>
  <c r="DY18" i="27"/>
  <c r="EA17" i="27"/>
  <c r="DZ17" i="27"/>
  <c r="DY17" i="27"/>
  <c r="EA12" i="27"/>
  <c r="DZ12" i="27"/>
  <c r="DY12" i="27"/>
  <c r="DL46" i="27"/>
  <c r="BY51" i="27" l="1"/>
  <c r="BY52" i="27"/>
  <c r="BX52" i="27"/>
  <c r="BW52" i="27"/>
  <c r="BW51" i="27"/>
  <c r="DN20" i="27"/>
  <c r="DM20" i="27"/>
  <c r="DM46" i="27"/>
  <c r="DN46" i="27"/>
  <c r="DE53" i="27"/>
  <c r="DG53" i="27"/>
  <c r="DH53" i="27"/>
  <c r="DJ53" i="27"/>
  <c r="DK53" i="27"/>
  <c r="DD53" i="27"/>
  <c r="DN38" i="27"/>
  <c r="DM38" i="27"/>
  <c r="DO52" i="27"/>
  <c r="DN52" i="27"/>
  <c r="DM52" i="27"/>
  <c r="CY46" i="27"/>
  <c r="CX46" i="27"/>
  <c r="CX52" i="27"/>
  <c r="CY52" i="27"/>
  <c r="CV53" i="27"/>
  <c r="CP53" i="27"/>
  <c r="CR53" i="27"/>
  <c r="CS53" i="27"/>
  <c r="CU53" i="27"/>
  <c r="CO53" i="27"/>
  <c r="CD38" i="27"/>
  <c r="CC38" i="27"/>
  <c r="CA38" i="27"/>
  <c r="BZ38" i="27"/>
  <c r="CG38" i="27"/>
  <c r="CF38" i="27"/>
  <c r="CH52" i="27"/>
  <c r="CG52" i="27"/>
  <c r="CF52" i="27"/>
  <c r="CD52" i="27"/>
  <c r="CC52" i="27"/>
  <c r="CA52" i="27"/>
  <c r="BZ52" i="27"/>
  <c r="CH49" i="27"/>
  <c r="CG49" i="27"/>
  <c r="CF49" i="27"/>
  <c r="CH48" i="27"/>
  <c r="CG48" i="27"/>
  <c r="CF48" i="27"/>
  <c r="CH47" i="27"/>
  <c r="CG47" i="27"/>
  <c r="CF47" i="27"/>
  <c r="CG46" i="27"/>
  <c r="CF46" i="27"/>
  <c r="BL53" i="27"/>
  <c r="BN53" i="27"/>
  <c r="BO53" i="27"/>
  <c r="BQ53" i="27"/>
  <c r="BR53" i="27"/>
  <c r="BK53" i="27"/>
  <c r="AW53" i="27"/>
  <c r="AY53" i="27"/>
  <c r="AZ53" i="27"/>
  <c r="BB53" i="27"/>
  <c r="BC53" i="27"/>
  <c r="AV53" i="27"/>
  <c r="AJ31" i="27"/>
  <c r="AK31" i="27"/>
  <c r="AM31" i="27"/>
  <c r="AN31" i="27"/>
  <c r="AG31" i="27"/>
  <c r="AH31" i="27"/>
  <c r="AN47" i="27"/>
  <c r="AM47" i="27"/>
  <c r="AN38" i="27"/>
  <c r="AM38" i="27"/>
  <c r="AN17" i="27"/>
  <c r="AM17" i="27"/>
  <c r="AA31" i="27"/>
  <c r="AB31" i="27"/>
  <c r="S53" i="27"/>
  <c r="U53" i="27"/>
  <c r="V53" i="27"/>
  <c r="X53" i="27"/>
  <c r="Y53" i="27"/>
  <c r="R53" i="27"/>
  <c r="K52" i="27"/>
  <c r="AO52" i="27" s="1"/>
  <c r="K49" i="27"/>
  <c r="K47" i="27"/>
  <c r="AO47" i="27" s="1"/>
  <c r="D53" i="27"/>
  <c r="F53" i="27"/>
  <c r="G53" i="27"/>
  <c r="I53" i="27"/>
  <c r="J53" i="27"/>
  <c r="C53" i="27"/>
  <c r="D48" i="32"/>
  <c r="C48" i="32"/>
  <c r="S48" i="32" l="1"/>
  <c r="R48" i="32"/>
  <c r="DP52" i="27"/>
  <c r="DR52" i="27"/>
  <c r="DQ52" i="27"/>
  <c r="DB52" i="27"/>
  <c r="EC52" i="27"/>
  <c r="EB52" i="27"/>
  <c r="EF52" i="27" l="1"/>
  <c r="EZ52" i="27"/>
  <c r="FF52" i="27" s="1"/>
  <c r="BE50" i="32"/>
  <c r="BF50" i="32"/>
  <c r="FA52" i="27"/>
  <c r="FG52" i="27" s="1"/>
  <c r="K16" i="32"/>
  <c r="CC50" i="32" l="1"/>
  <c r="CD50" i="32"/>
  <c r="E15" i="28" l="1"/>
  <c r="H15" i="28"/>
  <c r="W15" i="28" s="1"/>
  <c r="K15" i="28"/>
  <c r="N15" i="28"/>
  <c r="AF15" i="28" s="1"/>
  <c r="Q15" i="28"/>
  <c r="T15" i="28"/>
  <c r="AO15" i="28" s="1"/>
  <c r="U15" i="28"/>
  <c r="AA15" i="28" s="1"/>
  <c r="V15" i="28"/>
  <c r="AB15" i="28" s="1"/>
  <c r="Z15" i="28"/>
  <c r="AD15" i="28"/>
  <c r="AJ15" i="28" s="1"/>
  <c r="AE15" i="28"/>
  <c r="AK15" i="28" s="1"/>
  <c r="AI15" i="28"/>
  <c r="AM15" i="28"/>
  <c r="AS15" i="28" s="1"/>
  <c r="AN15" i="28"/>
  <c r="AT15" i="28" s="1"/>
  <c r="AR15" i="28"/>
  <c r="AL15" i="28" l="1"/>
  <c r="AC15" i="28"/>
  <c r="AU15" i="28"/>
  <c r="E12" i="28" l="1"/>
  <c r="H12" i="28"/>
  <c r="W12" i="28" s="1"/>
  <c r="K12" i="28"/>
  <c r="N12" i="28"/>
  <c r="AF12" i="28" s="1"/>
  <c r="Q12" i="28"/>
  <c r="T12" i="28"/>
  <c r="AO12" i="28" s="1"/>
  <c r="U12" i="28"/>
  <c r="AA12" i="28" s="1"/>
  <c r="V12" i="28"/>
  <c r="AB12" i="28" s="1"/>
  <c r="Z12" i="28"/>
  <c r="AD12" i="28"/>
  <c r="AJ12" i="28" s="1"/>
  <c r="AE12" i="28"/>
  <c r="AK12" i="28" s="1"/>
  <c r="AI12" i="28"/>
  <c r="AM12" i="28"/>
  <c r="AS12" i="28" s="1"/>
  <c r="AN12" i="28"/>
  <c r="AT12" i="28" s="1"/>
  <c r="AR12" i="28"/>
  <c r="AL12" i="28" l="1"/>
  <c r="AC12" i="28"/>
  <c r="AU12" i="28"/>
  <c r="BS9" i="32" l="1"/>
  <c r="BP9" i="32"/>
  <c r="BM9" i="32"/>
  <c r="BJ9" i="32"/>
  <c r="AR9" i="32"/>
  <c r="AO9" i="32"/>
  <c r="AL9" i="32"/>
  <c r="AI9" i="32"/>
  <c r="Q9" i="32"/>
  <c r="N9" i="32"/>
  <c r="K9" i="32"/>
  <c r="H9" i="32"/>
  <c r="AR14" i="28"/>
  <c r="AN14" i="28"/>
  <c r="AT14" i="28" s="1"/>
  <c r="AM14" i="28"/>
  <c r="AS14" i="28" s="1"/>
  <c r="AI14" i="28"/>
  <c r="AE14" i="28"/>
  <c r="AK14" i="28" s="1"/>
  <c r="AD14" i="28"/>
  <c r="AJ14" i="28" s="1"/>
  <c r="Z14" i="28"/>
  <c r="V14" i="28"/>
  <c r="AB14" i="28" s="1"/>
  <c r="U14" i="28"/>
  <c r="AA14" i="28" s="1"/>
  <c r="T14" i="28"/>
  <c r="AO14" i="28" s="1"/>
  <c r="Q14" i="28"/>
  <c r="N14" i="28"/>
  <c r="AF14" i="28" s="1"/>
  <c r="K14" i="28"/>
  <c r="H14" i="28"/>
  <c r="W14" i="28" s="1"/>
  <c r="E14" i="28"/>
  <c r="AL14" i="28" l="1"/>
  <c r="AU14" i="28"/>
  <c r="AC14" i="28"/>
  <c r="AR41" i="32" l="1"/>
  <c r="Q41" i="32"/>
  <c r="BP41" i="32"/>
  <c r="BM41" i="32"/>
  <c r="BJ41" i="32"/>
  <c r="AO41" i="32"/>
  <c r="AL41" i="32"/>
  <c r="AI41" i="32"/>
  <c r="N41" i="32"/>
  <c r="K41" i="32"/>
  <c r="H41" i="32"/>
  <c r="FE43" i="27"/>
  <c r="EV43" i="27"/>
  <c r="EM43" i="27"/>
  <c r="DW43" i="27"/>
  <c r="DV43" i="27"/>
  <c r="DT43" i="27"/>
  <c r="DS43" i="27"/>
  <c r="DN43" i="27"/>
  <c r="DM43" i="27"/>
  <c r="DI43" i="27"/>
  <c r="DF43" i="27"/>
  <c r="CY43" i="27"/>
  <c r="CX43" i="27"/>
  <c r="CT43" i="27"/>
  <c r="CQ43" i="27"/>
  <c r="CD43" i="27"/>
  <c r="CC43" i="27"/>
  <c r="CA43" i="27"/>
  <c r="BZ43" i="27"/>
  <c r="BU43" i="27"/>
  <c r="BT43" i="27"/>
  <c r="BP43" i="27"/>
  <c r="BM43" i="27"/>
  <c r="BF43" i="27"/>
  <c r="BE43" i="27"/>
  <c r="BA43" i="27"/>
  <c r="AX43" i="27"/>
  <c r="AK43" i="27"/>
  <c r="AJ43" i="27"/>
  <c r="AH43" i="27"/>
  <c r="AG43" i="27"/>
  <c r="AB43" i="27"/>
  <c r="AA43" i="27"/>
  <c r="W43" i="27"/>
  <c r="T43" i="27"/>
  <c r="M43" i="27"/>
  <c r="L43" i="27"/>
  <c r="H43" i="27"/>
  <c r="E43" i="27"/>
  <c r="T32" i="27"/>
  <c r="DI38" i="27"/>
  <c r="DF38" i="27"/>
  <c r="CY38" i="27"/>
  <c r="CX38" i="27"/>
  <c r="CW38" i="27"/>
  <c r="EA38" i="27" s="1"/>
  <c r="CT38" i="27"/>
  <c r="CQ38" i="27"/>
  <c r="BU38" i="27"/>
  <c r="BT38" i="27"/>
  <c r="BP38" i="27"/>
  <c r="BM38" i="27"/>
  <c r="BF38" i="27"/>
  <c r="BE38" i="27"/>
  <c r="BD38" i="27"/>
  <c r="CH38" i="27" s="1"/>
  <c r="BA38" i="27"/>
  <c r="AX38" i="27"/>
  <c r="AK38" i="27"/>
  <c r="AJ38" i="27"/>
  <c r="AH38" i="27"/>
  <c r="AG38" i="27"/>
  <c r="AB38" i="27"/>
  <c r="AA38" i="27"/>
  <c r="W38" i="27"/>
  <c r="T38" i="27"/>
  <c r="M38" i="27"/>
  <c r="L38" i="27"/>
  <c r="K38" i="27"/>
  <c r="AO38" i="27" s="1"/>
  <c r="H38" i="27"/>
  <c r="E38" i="27"/>
  <c r="Q32" i="32"/>
  <c r="BA28" i="27"/>
  <c r="AB52" i="27"/>
  <c r="AA52" i="27"/>
  <c r="FC53" i="27"/>
  <c r="FE52" i="27"/>
  <c r="EV52" i="27"/>
  <c r="ET53" i="27"/>
  <c r="EL53" i="27"/>
  <c r="EK53" i="27"/>
  <c r="CT52" i="27"/>
  <c r="CQ52" i="27"/>
  <c r="BA52" i="27"/>
  <c r="BF52" i="27"/>
  <c r="BE52" i="27"/>
  <c r="AX52" i="27"/>
  <c r="W52" i="27"/>
  <c r="T52" i="27"/>
  <c r="H52" i="27"/>
  <c r="M52" i="27"/>
  <c r="L52" i="27"/>
  <c r="E52" i="27"/>
  <c r="N29" i="32"/>
  <c r="AO18" i="32"/>
  <c r="Q18" i="32"/>
  <c r="EH50" i="27"/>
  <c r="EN50" i="27" s="1"/>
  <c r="EI50" i="27"/>
  <c r="EO50" i="27" s="1"/>
  <c r="EJ50" i="27"/>
  <c r="EP50" i="27" s="1"/>
  <c r="CW30" i="27"/>
  <c r="CW18" i="27"/>
  <c r="DX38" i="27" l="1"/>
  <c r="DO38" i="27"/>
  <c r="DU38" i="27"/>
  <c r="AQ52" i="27"/>
  <c r="N52" i="27"/>
  <c r="Q52" i="27" s="1"/>
  <c r="AL52" i="27"/>
  <c r="DX52" i="27"/>
  <c r="CZ52" i="27"/>
  <c r="DC52" i="27" s="1"/>
  <c r="CB38" i="27"/>
  <c r="AC43" i="27"/>
  <c r="BG43" i="27"/>
  <c r="DO43" i="27"/>
  <c r="CE38" i="27"/>
  <c r="CB52" i="27"/>
  <c r="CI52" i="27"/>
  <c r="CI38" i="27"/>
  <c r="CL38" i="27" s="1"/>
  <c r="DU52" i="27"/>
  <c r="BV38" i="27"/>
  <c r="EA18" i="27"/>
  <c r="AC52" i="27"/>
  <c r="AC38" i="27"/>
  <c r="AI52" i="27"/>
  <c r="CJ52" i="27"/>
  <c r="N38" i="27"/>
  <c r="CJ38" i="27"/>
  <c r="N43" i="27"/>
  <c r="BV43" i="27"/>
  <c r="CZ43" i="27"/>
  <c r="AP52" i="27"/>
  <c r="BG52" i="27"/>
  <c r="CE52" i="27"/>
  <c r="DA52" i="27"/>
  <c r="AD43" i="27"/>
  <c r="BH43" i="27"/>
  <c r="DP43" i="27"/>
  <c r="BW43" i="27"/>
  <c r="DA43" i="27"/>
  <c r="DQ38" i="27"/>
  <c r="DQ43" i="27"/>
  <c r="DA38" i="27"/>
  <c r="DB38" i="27"/>
  <c r="DB43" i="27"/>
  <c r="BW38" i="27"/>
  <c r="BX38" i="27"/>
  <c r="BX43" i="27"/>
  <c r="BH52" i="27"/>
  <c r="BI38" i="27"/>
  <c r="BI43" i="27"/>
  <c r="BI52" i="27"/>
  <c r="BH38" i="27"/>
  <c r="AD52" i="27"/>
  <c r="AE52" i="27"/>
  <c r="O38" i="27"/>
  <c r="P38" i="27"/>
  <c r="O52" i="27"/>
  <c r="AD38" i="27"/>
  <c r="O43" i="27"/>
  <c r="AE43" i="27"/>
  <c r="P52" i="27"/>
  <c r="AE38" i="27"/>
  <c r="P43" i="27"/>
  <c r="AI43" i="27"/>
  <c r="DU43" i="27"/>
  <c r="BY38" i="27"/>
  <c r="BG38" i="27"/>
  <c r="CB43" i="27"/>
  <c r="AQ38" i="27"/>
  <c r="AP38" i="27"/>
  <c r="AI38" i="27"/>
  <c r="DR38" i="27"/>
  <c r="CZ38" i="27"/>
  <c r="CK43" i="27"/>
  <c r="AF41" i="32" s="1"/>
  <c r="BD41" i="32" s="1"/>
  <c r="AQ43" i="27"/>
  <c r="CJ43" i="27"/>
  <c r="AE41" i="32" s="1"/>
  <c r="EC43" i="27"/>
  <c r="BF41" i="32" s="1"/>
  <c r="AP43" i="27"/>
  <c r="CI43" i="27"/>
  <c r="AD41" i="32" s="1"/>
  <c r="AS41" i="32" s="1"/>
  <c r="EB43" i="27"/>
  <c r="BE41" i="32" s="1"/>
  <c r="CC41" i="32" s="1"/>
  <c r="AL43" i="27"/>
  <c r="CE43" i="27"/>
  <c r="DX43" i="27"/>
  <c r="AL38" i="27"/>
  <c r="EC38" i="27"/>
  <c r="W35" i="27"/>
  <c r="E41" i="27"/>
  <c r="K17" i="27"/>
  <c r="AO17" i="27" s="1"/>
  <c r="AZ35" i="32"/>
  <c r="AY35" i="32"/>
  <c r="AW35" i="32"/>
  <c r="AV35" i="32"/>
  <c r="AT35" i="32"/>
  <c r="AS35" i="32"/>
  <c r="BD47" i="32"/>
  <c r="BC47" i="32"/>
  <c r="BB47" i="32"/>
  <c r="AS47" i="32"/>
  <c r="BV47" i="32"/>
  <c r="BU47" i="32"/>
  <c r="BT47" i="32"/>
  <c r="AN24" i="27"/>
  <c r="AM24" i="27"/>
  <c r="AK24" i="27"/>
  <c r="AJ24" i="27"/>
  <c r="AH24" i="27"/>
  <c r="AG24" i="27"/>
  <c r="AB24" i="27"/>
  <c r="AA24" i="27"/>
  <c r="Z24" i="27"/>
  <c r="W24" i="27"/>
  <c r="T24" i="27"/>
  <c r="M24" i="27"/>
  <c r="L24" i="27"/>
  <c r="K24" i="27"/>
  <c r="H24" i="27"/>
  <c r="E24" i="27"/>
  <c r="BP10" i="32"/>
  <c r="BM10" i="32"/>
  <c r="BJ10" i="32"/>
  <c r="AL10" i="32"/>
  <c r="Z12" i="27"/>
  <c r="K12" i="27"/>
  <c r="AO10" i="32"/>
  <c r="BA41" i="32" l="1"/>
  <c r="AY41" i="32"/>
  <c r="BT41" i="32"/>
  <c r="AU41" i="32"/>
  <c r="AX41" i="32"/>
  <c r="BW41" i="32"/>
  <c r="AV41" i="32"/>
  <c r="BB41" i="32"/>
  <c r="CA41" i="32"/>
  <c r="AT41" i="32"/>
  <c r="BX41" i="32"/>
  <c r="BZ41" i="32"/>
  <c r="CD41" i="32"/>
  <c r="BU41" i="32"/>
  <c r="AZ41" i="32"/>
  <c r="AW41" i="32"/>
  <c r="BC41" i="32"/>
  <c r="EF38" i="27"/>
  <c r="AF43" i="27"/>
  <c r="BJ43" i="27"/>
  <c r="BJ52" i="27"/>
  <c r="EQ52" i="27"/>
  <c r="EW52" i="27" s="1"/>
  <c r="ER52" i="27"/>
  <c r="EX52" i="27" s="1"/>
  <c r="DC43" i="27"/>
  <c r="Q38" i="27"/>
  <c r="BY43" i="27"/>
  <c r="AR43" i="27"/>
  <c r="Q43" i="27"/>
  <c r="CM38" i="27"/>
  <c r="AO12" i="27"/>
  <c r="AF52" i="27"/>
  <c r="AE50" i="32"/>
  <c r="CM52" i="27"/>
  <c r="ED52" i="27"/>
  <c r="AS38" i="27"/>
  <c r="C36" i="32"/>
  <c r="EH52" i="27"/>
  <c r="EN52" i="27" s="1"/>
  <c r="AS52" i="27"/>
  <c r="C50" i="32"/>
  <c r="ED43" i="27"/>
  <c r="BG41" i="32" s="1"/>
  <c r="DR43" i="27"/>
  <c r="AT38" i="27"/>
  <c r="D36" i="32"/>
  <c r="AR52" i="27"/>
  <c r="CK52" i="27"/>
  <c r="AD50" i="32"/>
  <c r="CL52" i="27"/>
  <c r="D41" i="32"/>
  <c r="AR38" i="27"/>
  <c r="C41" i="32"/>
  <c r="AF38" i="27"/>
  <c r="CK38" i="27"/>
  <c r="D50" i="32"/>
  <c r="EI52" i="27"/>
  <c r="EO52" i="27" s="1"/>
  <c r="AT52" i="27"/>
  <c r="AE24" i="27"/>
  <c r="AD24" i="27"/>
  <c r="P24" i="27"/>
  <c r="O24" i="27"/>
  <c r="ED38" i="27"/>
  <c r="BJ38" i="27"/>
  <c r="AO24" i="27"/>
  <c r="AP24" i="27"/>
  <c r="DC38" i="27"/>
  <c r="EE52" i="27"/>
  <c r="AC24" i="27"/>
  <c r="AI24" i="27"/>
  <c r="AL24" i="27"/>
  <c r="EH43" i="27"/>
  <c r="EN43" i="27" s="1"/>
  <c r="AS43" i="27"/>
  <c r="EI43" i="27"/>
  <c r="EO43" i="27" s="1"/>
  <c r="AT43" i="27"/>
  <c r="CL43" i="27"/>
  <c r="EQ43" i="27"/>
  <c r="EW43" i="27" s="1"/>
  <c r="ER43" i="27"/>
  <c r="EX43" i="27" s="1"/>
  <c r="CM43" i="27"/>
  <c r="ES43" i="27"/>
  <c r="EY43" i="27" s="1"/>
  <c r="CN43" i="27"/>
  <c r="EE43" i="27"/>
  <c r="EZ43" i="27"/>
  <c r="FF43" i="27" s="1"/>
  <c r="EF43" i="27"/>
  <c r="FA43" i="27"/>
  <c r="FG43" i="27" s="1"/>
  <c r="AQ24" i="27"/>
  <c r="N24" i="27"/>
  <c r="BS39" i="27"/>
  <c r="CB41" i="32" l="1"/>
  <c r="BV41" i="32"/>
  <c r="CE41" i="32"/>
  <c r="BY41" i="32"/>
  <c r="BC50" i="32"/>
  <c r="BB50" i="32"/>
  <c r="AA41" i="32"/>
  <c r="AB41" i="32"/>
  <c r="AA50" i="32"/>
  <c r="AB50" i="32"/>
  <c r="EJ43" i="27"/>
  <c r="EP43" i="27" s="1"/>
  <c r="EG38" i="27"/>
  <c r="EG43" i="27"/>
  <c r="FB43" i="27"/>
  <c r="FH43" i="27" s="1"/>
  <c r="AU43" i="27"/>
  <c r="AU38" i="27"/>
  <c r="E50" i="32"/>
  <c r="EJ52" i="27"/>
  <c r="EP52" i="27" s="1"/>
  <c r="AU52" i="27"/>
  <c r="CN38" i="27"/>
  <c r="EH24" i="27"/>
  <c r="C22" i="32"/>
  <c r="U41" i="32"/>
  <c r="R41" i="32"/>
  <c r="X41" i="32"/>
  <c r="AF24" i="27"/>
  <c r="D22" i="32"/>
  <c r="BG50" i="32"/>
  <c r="FB52" i="27"/>
  <c r="FH52" i="27" s="1"/>
  <c r="Q24" i="27"/>
  <c r="EG52" i="27"/>
  <c r="S41" i="32"/>
  <c r="V41" i="32"/>
  <c r="Y41" i="32"/>
  <c r="AF50" i="32"/>
  <c r="CN52" i="27"/>
  <c r="ES52" i="27"/>
  <c r="EY52" i="27" s="1"/>
  <c r="AS24" i="27"/>
  <c r="AT24" i="27"/>
  <c r="EI24" i="27"/>
  <c r="AR24" i="27"/>
  <c r="E22" i="32" s="1"/>
  <c r="BD50" i="32" l="1"/>
  <c r="CE50" i="32"/>
  <c r="AC50" i="32"/>
  <c r="AU24" i="27"/>
  <c r="EJ24" i="27"/>
  <c r="E48" i="32"/>
  <c r="AJ37" i="27"/>
  <c r="AK37" i="27"/>
  <c r="H37" i="27"/>
  <c r="M37" i="27"/>
  <c r="L37" i="27"/>
  <c r="CX50" i="27"/>
  <c r="CY50" i="27"/>
  <c r="CZ50" i="27"/>
  <c r="Q14" i="32"/>
  <c r="FE16" i="27"/>
  <c r="EV16" i="27"/>
  <c r="DS16" i="27"/>
  <c r="DT16" i="27"/>
  <c r="Q13" i="32"/>
  <c r="N13" i="32"/>
  <c r="FE15" i="27"/>
  <c r="EV15" i="27"/>
  <c r="EM15" i="27"/>
  <c r="AM17" i="28"/>
  <c r="AN17" i="28"/>
  <c r="AM18" i="28"/>
  <c r="AS18" i="28" s="1"/>
  <c r="AN18" i="28"/>
  <c r="AT18" i="28" s="1"/>
  <c r="AM19" i="28"/>
  <c r="AS19" i="28" s="1"/>
  <c r="AN19" i="28"/>
  <c r="AT19" i="28" s="1"/>
  <c r="AD17" i="28"/>
  <c r="AJ17" i="28" s="1"/>
  <c r="AE17" i="28"/>
  <c r="AK17" i="28" s="1"/>
  <c r="AD18" i="28"/>
  <c r="AJ18" i="28" s="1"/>
  <c r="AE18" i="28"/>
  <c r="AK18" i="28" s="1"/>
  <c r="AD19" i="28"/>
  <c r="AJ19" i="28" s="1"/>
  <c r="AE19" i="28"/>
  <c r="AK19" i="28" s="1"/>
  <c r="AE13" i="28"/>
  <c r="AD13" i="28"/>
  <c r="Z16" i="28"/>
  <c r="H16" i="28"/>
  <c r="W16" i="28" s="1"/>
  <c r="V16" i="28"/>
  <c r="U16" i="28"/>
  <c r="E16" i="28"/>
  <c r="DS46" i="27"/>
  <c r="DT46" i="27"/>
  <c r="DV46" i="27"/>
  <c r="DW46" i="27"/>
  <c r="DY46" i="27"/>
  <c r="DZ46" i="27"/>
  <c r="R47" i="32"/>
  <c r="DZ41" i="27"/>
  <c r="DY41" i="27"/>
  <c r="CG41" i="27"/>
  <c r="CF41" i="27"/>
  <c r="AM41" i="27"/>
  <c r="AN41" i="27"/>
  <c r="Q38" i="32"/>
  <c r="N38" i="32"/>
  <c r="P37" i="27" l="1"/>
  <c r="O37" i="27"/>
  <c r="T48" i="32"/>
  <c r="EB50" i="27"/>
  <c r="EC50" i="27"/>
  <c r="ED50" i="27"/>
  <c r="N37" i="27"/>
  <c r="DB50" i="27"/>
  <c r="DA50" i="27"/>
  <c r="AP37" i="27"/>
  <c r="AS37" i="27" s="1"/>
  <c r="AQ37" i="27"/>
  <c r="AT37" i="27" s="1"/>
  <c r="AA16" i="28"/>
  <c r="AB16" i="28"/>
  <c r="DC50" i="27"/>
  <c r="AL37" i="27"/>
  <c r="AC16" i="28"/>
  <c r="BD32" i="32"/>
  <c r="BC32" i="32"/>
  <c r="BB32" i="32"/>
  <c r="DY28" i="27"/>
  <c r="DZ28" i="27"/>
  <c r="CF28" i="27"/>
  <c r="CG28" i="27"/>
  <c r="AN28" i="27"/>
  <c r="AM28" i="27"/>
  <c r="AA25" i="32"/>
  <c r="Q23" i="32"/>
  <c r="Q24" i="32"/>
  <c r="Q25" i="32"/>
  <c r="N25" i="32"/>
  <c r="C1" i="32"/>
  <c r="Q22" i="32"/>
  <c r="N22" i="32"/>
  <c r="DM24" i="27"/>
  <c r="CG18" i="27"/>
  <c r="CF18" i="27"/>
  <c r="H42" i="32"/>
  <c r="K42" i="32"/>
  <c r="N42" i="32"/>
  <c r="AC42" i="32"/>
  <c r="AA42" i="32"/>
  <c r="AB42" i="32"/>
  <c r="AI42" i="32"/>
  <c r="AL42" i="32"/>
  <c r="AO42" i="32"/>
  <c r="BD42" i="32"/>
  <c r="BB42" i="32"/>
  <c r="BC42" i="32"/>
  <c r="BJ42" i="32"/>
  <c r="BM42" i="32"/>
  <c r="BP42" i="32"/>
  <c r="BS42" i="32"/>
  <c r="CE42" i="32" s="1"/>
  <c r="CD42" i="32"/>
  <c r="E44" i="27"/>
  <c r="H44" i="27"/>
  <c r="L44" i="27"/>
  <c r="M44" i="27"/>
  <c r="T44" i="27"/>
  <c r="W44" i="27"/>
  <c r="AA44" i="27"/>
  <c r="AB44" i="27"/>
  <c r="AG44" i="27"/>
  <c r="AH44" i="27"/>
  <c r="AJ44" i="27"/>
  <c r="AK44" i="27"/>
  <c r="AX44" i="27"/>
  <c r="BA44" i="27"/>
  <c r="BE44" i="27"/>
  <c r="BF44" i="27"/>
  <c r="BM44" i="27"/>
  <c r="BP44" i="27"/>
  <c r="BT44" i="27"/>
  <c r="BU44" i="27"/>
  <c r="BZ44" i="27"/>
  <c r="CA44" i="27"/>
  <c r="CC44" i="27"/>
  <c r="CD44" i="27"/>
  <c r="CQ44" i="27"/>
  <c r="CT44" i="27"/>
  <c r="CX44" i="27"/>
  <c r="CY44" i="27"/>
  <c r="DF44" i="27"/>
  <c r="DI44" i="27"/>
  <c r="DM44" i="27"/>
  <c r="DN44" i="27"/>
  <c r="DS44" i="27"/>
  <c r="DT44" i="27"/>
  <c r="DV44" i="27"/>
  <c r="DW44" i="27"/>
  <c r="EM44" i="27"/>
  <c r="EV44" i="27"/>
  <c r="FE44" i="27"/>
  <c r="DL28" i="27"/>
  <c r="CW28" i="27"/>
  <c r="BS28" i="27"/>
  <c r="BD28" i="27"/>
  <c r="Z28" i="27"/>
  <c r="K28" i="27"/>
  <c r="BS28" i="32"/>
  <c r="AR28" i="32"/>
  <c r="N28" i="32"/>
  <c r="FE30" i="27"/>
  <c r="EV30" i="27"/>
  <c r="EM30" i="27"/>
  <c r="N45" i="32"/>
  <c r="N30" i="32"/>
  <c r="BM32" i="27"/>
  <c r="EE50" i="27" l="1"/>
  <c r="EZ50" i="27"/>
  <c r="FF50" i="27" s="1"/>
  <c r="AR37" i="27"/>
  <c r="AU37" i="27" s="1"/>
  <c r="Q37" i="27"/>
  <c r="FA50" i="27"/>
  <c r="FG50" i="27" s="1"/>
  <c r="EF50" i="27"/>
  <c r="FB50" i="27"/>
  <c r="FH50" i="27" s="1"/>
  <c r="EG50" i="27"/>
  <c r="EI37" i="27"/>
  <c r="EO37" i="27" s="1"/>
  <c r="D35" i="32"/>
  <c r="EH37" i="27"/>
  <c r="EN37" i="27" s="1"/>
  <c r="C35" i="32"/>
  <c r="DO44" i="27"/>
  <c r="DP44" i="27"/>
  <c r="DB44" i="27"/>
  <c r="BX44" i="27"/>
  <c r="BW44" i="27"/>
  <c r="BI44" i="27"/>
  <c r="BH44" i="27"/>
  <c r="AE44" i="27"/>
  <c r="AD44" i="27"/>
  <c r="P44" i="27"/>
  <c r="O44" i="27"/>
  <c r="EA28" i="27"/>
  <c r="CH28" i="27"/>
  <c r="AO28" i="27"/>
  <c r="AL44" i="27"/>
  <c r="AI44" i="27"/>
  <c r="EB44" i="27"/>
  <c r="BG44" i="27"/>
  <c r="EC44" i="27"/>
  <c r="AC44" i="27"/>
  <c r="BV44" i="27"/>
  <c r="CC42" i="32"/>
  <c r="DX44" i="27"/>
  <c r="CZ44" i="27"/>
  <c r="DA44" i="27"/>
  <c r="DU44" i="27"/>
  <c r="CJ44" i="27"/>
  <c r="CB44" i="27"/>
  <c r="CE44" i="27"/>
  <c r="AQ44" i="27"/>
  <c r="AP44" i="27"/>
  <c r="CI44" i="27"/>
  <c r="DQ44" i="27"/>
  <c r="N44" i="27"/>
  <c r="V35" i="32" l="1"/>
  <c r="S35" i="32"/>
  <c r="Y35" i="32"/>
  <c r="R35" i="32"/>
  <c r="U35" i="32"/>
  <c r="X35" i="32"/>
  <c r="DC44" i="27"/>
  <c r="BF42" i="32"/>
  <c r="BX42" i="32" s="1"/>
  <c r="DR44" i="27"/>
  <c r="EJ37" i="27"/>
  <c r="E35" i="32"/>
  <c r="Q44" i="27"/>
  <c r="BE42" i="32"/>
  <c r="AD42" i="32"/>
  <c r="AY42" i="32" s="1"/>
  <c r="BY44" i="27"/>
  <c r="AF44" i="27"/>
  <c r="C42" i="32"/>
  <c r="D42" i="32"/>
  <c r="EE44" i="27"/>
  <c r="BJ44" i="27"/>
  <c r="EI44" i="27"/>
  <c r="EO44" i="27" s="1"/>
  <c r="EH44" i="27"/>
  <c r="EN44" i="27" s="1"/>
  <c r="EZ44" i="27"/>
  <c r="FF44" i="27" s="1"/>
  <c r="EF44" i="27"/>
  <c r="CK44" i="27"/>
  <c r="ER44" i="27"/>
  <c r="EX44" i="27" s="1"/>
  <c r="AE42" i="32"/>
  <c r="FA44" i="27"/>
  <c r="FG44" i="27" s="1"/>
  <c r="ED44" i="27"/>
  <c r="CM44" i="27"/>
  <c r="AT44" i="27"/>
  <c r="AS44" i="27"/>
  <c r="EQ44" i="27"/>
  <c r="EW44" i="27" s="1"/>
  <c r="CL44" i="27"/>
  <c r="AR44" i="27"/>
  <c r="M19" i="27"/>
  <c r="L19" i="27"/>
  <c r="CA42" i="32" l="1"/>
  <c r="W35" i="32"/>
  <c r="BZ42" i="32"/>
  <c r="BU42" i="32"/>
  <c r="AS42" i="32"/>
  <c r="Z35" i="32"/>
  <c r="AV42" i="32"/>
  <c r="BT42" i="32"/>
  <c r="BW42" i="32"/>
  <c r="T35" i="32"/>
  <c r="AF42" i="32"/>
  <c r="O19" i="27"/>
  <c r="P19" i="27"/>
  <c r="E42" i="32"/>
  <c r="EJ44" i="27"/>
  <c r="EP44" i="27" s="1"/>
  <c r="CN44" i="27"/>
  <c r="ES44" i="27"/>
  <c r="EY44" i="27" s="1"/>
  <c r="AT42" i="32"/>
  <c r="AW42" i="32"/>
  <c r="AZ42" i="32"/>
  <c r="V42" i="32"/>
  <c r="S42" i="32"/>
  <c r="Y42" i="32"/>
  <c r="R42" i="32"/>
  <c r="X42" i="32"/>
  <c r="U42" i="32"/>
  <c r="FB44" i="27"/>
  <c r="FH44" i="27" s="1"/>
  <c r="BG42" i="32"/>
  <c r="EG44" i="27"/>
  <c r="AU44" i="27"/>
  <c r="N39" i="32"/>
  <c r="CW41" i="27"/>
  <c r="BD41" i="27"/>
  <c r="CH41" i="27" s="1"/>
  <c r="K41" i="27"/>
  <c r="AO41" i="27" s="1"/>
  <c r="H19" i="27"/>
  <c r="E19" i="27"/>
  <c r="Q40" i="32"/>
  <c r="N40" i="32"/>
  <c r="EA41" i="27" l="1"/>
  <c r="AU42" i="32"/>
  <c r="AX42" i="32"/>
  <c r="BA42" i="32"/>
  <c r="Z42" i="32"/>
  <c r="W42" i="32"/>
  <c r="T42" i="32"/>
  <c r="N19" i="27"/>
  <c r="CB42" i="32"/>
  <c r="BY42" i="32"/>
  <c r="BV42" i="32"/>
  <c r="AO27" i="32"/>
  <c r="AL27" i="32"/>
  <c r="AI27" i="32"/>
  <c r="N27" i="32"/>
  <c r="FE29" i="27"/>
  <c r="EV29" i="27"/>
  <c r="EM29" i="27"/>
  <c r="DZ29" i="27"/>
  <c r="DY29" i="27"/>
  <c r="DW29" i="27"/>
  <c r="DV29" i="27"/>
  <c r="DT29" i="27"/>
  <c r="DS29" i="27"/>
  <c r="DN29" i="27"/>
  <c r="DM29" i="27"/>
  <c r="DL29" i="27"/>
  <c r="DI29" i="27"/>
  <c r="DF29" i="27"/>
  <c r="CY29" i="27"/>
  <c r="CX29" i="27"/>
  <c r="CW29" i="27"/>
  <c r="CT29" i="27"/>
  <c r="CQ29" i="27"/>
  <c r="CG29" i="27"/>
  <c r="CF29" i="27"/>
  <c r="CD29" i="27"/>
  <c r="CC29" i="27"/>
  <c r="CA29" i="27"/>
  <c r="BZ29" i="27"/>
  <c r="BU29" i="27"/>
  <c r="BT29" i="27"/>
  <c r="BS29" i="27"/>
  <c r="BP29" i="27"/>
  <c r="BM29" i="27"/>
  <c r="BF29" i="27"/>
  <c r="BE29" i="27"/>
  <c r="BD29" i="27"/>
  <c r="BA29" i="27"/>
  <c r="AX29" i="27"/>
  <c r="AN29" i="27"/>
  <c r="AM29" i="27"/>
  <c r="AK29" i="27"/>
  <c r="AJ29" i="27"/>
  <c r="AH29" i="27"/>
  <c r="AG29" i="27"/>
  <c r="AB29" i="27"/>
  <c r="AA29" i="27"/>
  <c r="Z29" i="27"/>
  <c r="W29" i="27"/>
  <c r="T29" i="27"/>
  <c r="M29" i="27"/>
  <c r="L29" i="27"/>
  <c r="K29" i="27"/>
  <c r="H29" i="27"/>
  <c r="E29" i="27"/>
  <c r="BS32" i="32"/>
  <c r="BP32" i="32"/>
  <c r="BM32" i="32"/>
  <c r="BJ32" i="32"/>
  <c r="AO32" i="32"/>
  <c r="AL32" i="32"/>
  <c r="AI32" i="32"/>
  <c r="N32" i="32"/>
  <c r="K32" i="32"/>
  <c r="H32" i="32"/>
  <c r="FE34" i="27"/>
  <c r="EV34" i="27"/>
  <c r="EM34" i="27"/>
  <c r="DW34" i="27"/>
  <c r="DV34" i="27"/>
  <c r="DT34" i="27"/>
  <c r="DS34" i="27"/>
  <c r="DN34" i="27"/>
  <c r="DM34" i="27"/>
  <c r="DI34" i="27"/>
  <c r="DF34" i="27"/>
  <c r="CY34" i="27"/>
  <c r="CX34" i="27"/>
  <c r="CT34" i="27"/>
  <c r="CQ34" i="27"/>
  <c r="CD34" i="27"/>
  <c r="CC34" i="27"/>
  <c r="CA34" i="27"/>
  <c r="BZ34" i="27"/>
  <c r="BU34" i="27"/>
  <c r="BT34" i="27"/>
  <c r="BP34" i="27"/>
  <c r="BM34" i="27"/>
  <c r="BF34" i="27"/>
  <c r="BE34" i="27"/>
  <c r="BA34" i="27"/>
  <c r="AX34" i="27"/>
  <c r="AK34" i="27"/>
  <c r="AJ34" i="27"/>
  <c r="AH34" i="27"/>
  <c r="AG34" i="27"/>
  <c r="AB34" i="27"/>
  <c r="AA34" i="27"/>
  <c r="W34" i="27"/>
  <c r="T34" i="27"/>
  <c r="M34" i="27"/>
  <c r="L34" i="27"/>
  <c r="H34" i="27"/>
  <c r="E34" i="27"/>
  <c r="BP20" i="32"/>
  <c r="BM20" i="32"/>
  <c r="AO20" i="32"/>
  <c r="AL20" i="32"/>
  <c r="N20" i="32"/>
  <c r="K20" i="32"/>
  <c r="W22" i="27"/>
  <c r="DL20" i="27"/>
  <c r="Q21" i="32"/>
  <c r="N21" i="32"/>
  <c r="Q16" i="32"/>
  <c r="BD18" i="27"/>
  <c r="CH18" i="27" s="1"/>
  <c r="K18" i="27"/>
  <c r="BE17" i="32"/>
  <c r="BF17" i="32"/>
  <c r="BG17" i="32"/>
  <c r="BE19" i="32"/>
  <c r="BF19" i="32"/>
  <c r="BG19" i="32"/>
  <c r="AD17" i="32"/>
  <c r="AE17" i="32"/>
  <c r="AD19" i="32"/>
  <c r="AE19" i="32"/>
  <c r="AF19" i="32"/>
  <c r="CE48" i="32"/>
  <c r="CD48" i="32"/>
  <c r="CC48" i="32"/>
  <c r="CE43" i="32"/>
  <c r="CD43" i="32"/>
  <c r="CC43" i="32"/>
  <c r="CB43" i="32"/>
  <c r="CA43" i="32"/>
  <c r="BZ43" i="32"/>
  <c r="BY43" i="32"/>
  <c r="BX43" i="32"/>
  <c r="BW43" i="32"/>
  <c r="BV43" i="32"/>
  <c r="BU43" i="32"/>
  <c r="BT43" i="32"/>
  <c r="BD43" i="32"/>
  <c r="BC43" i="32"/>
  <c r="BB43" i="32"/>
  <c r="BA43" i="32"/>
  <c r="AZ43" i="32"/>
  <c r="AY43" i="32"/>
  <c r="AX43" i="32"/>
  <c r="AW43" i="32"/>
  <c r="AV43" i="32"/>
  <c r="AU43" i="32"/>
  <c r="AT43" i="32"/>
  <c r="AS43" i="32"/>
  <c r="AC43" i="32"/>
  <c r="AB43" i="32"/>
  <c r="AA43" i="32"/>
  <c r="Z43" i="32"/>
  <c r="Y43" i="32"/>
  <c r="X43" i="32"/>
  <c r="W43" i="32"/>
  <c r="V43" i="32"/>
  <c r="U43" i="32"/>
  <c r="T43" i="32"/>
  <c r="S43" i="32"/>
  <c r="R43" i="32"/>
  <c r="BS40" i="32"/>
  <c r="BP40" i="32"/>
  <c r="BM40" i="32"/>
  <c r="BJ40" i="32"/>
  <c r="AR40" i="32"/>
  <c r="AO40" i="32"/>
  <c r="AL40" i="32"/>
  <c r="AI40" i="32"/>
  <c r="K40" i="32"/>
  <c r="H40" i="32"/>
  <c r="CE47" i="32"/>
  <c r="CD47" i="32"/>
  <c r="CC47" i="32"/>
  <c r="BP47" i="32"/>
  <c r="BM47" i="32"/>
  <c r="AO47" i="32"/>
  <c r="AL47" i="32"/>
  <c r="AI47" i="32"/>
  <c r="AC47" i="32"/>
  <c r="AB47" i="32"/>
  <c r="AA47" i="32"/>
  <c r="N47" i="32"/>
  <c r="K47" i="32"/>
  <c r="H47" i="32"/>
  <c r="CE39" i="32"/>
  <c r="CD39" i="32"/>
  <c r="CC39" i="32"/>
  <c r="BP39" i="32"/>
  <c r="BM39" i="32"/>
  <c r="BJ39" i="32"/>
  <c r="BD39" i="32"/>
  <c r="BC39" i="32"/>
  <c r="BB39" i="32"/>
  <c r="AO39" i="32"/>
  <c r="AL39" i="32"/>
  <c r="AI39" i="32"/>
  <c r="AC39" i="32"/>
  <c r="AB39" i="32"/>
  <c r="AA39" i="32"/>
  <c r="K39" i="32"/>
  <c r="H39" i="32"/>
  <c r="BS13" i="32"/>
  <c r="BP13" i="32"/>
  <c r="BM13" i="32"/>
  <c r="BJ13" i="32"/>
  <c r="AR13" i="32"/>
  <c r="AO13" i="32"/>
  <c r="AL13" i="32"/>
  <c r="AI13" i="32"/>
  <c r="BS38" i="32"/>
  <c r="BP38" i="32"/>
  <c r="BM38" i="32"/>
  <c r="BJ38" i="32"/>
  <c r="AR38" i="32"/>
  <c r="AO38" i="32"/>
  <c r="AL38" i="32"/>
  <c r="AI38" i="32"/>
  <c r="K38" i="32"/>
  <c r="H38" i="32"/>
  <c r="CD36" i="32"/>
  <c r="CC36" i="32"/>
  <c r="BS36" i="32"/>
  <c r="CE36" i="32" s="1"/>
  <c r="BP36" i="32"/>
  <c r="BM36" i="32"/>
  <c r="BJ36" i="32"/>
  <c r="AR36" i="32"/>
  <c r="AO36" i="32"/>
  <c r="AL36" i="32"/>
  <c r="AI36" i="32"/>
  <c r="Q36" i="32"/>
  <c r="K36" i="32"/>
  <c r="H36" i="32"/>
  <c r="AC35" i="32"/>
  <c r="AB35" i="32"/>
  <c r="AA35" i="32"/>
  <c r="CE46" i="32"/>
  <c r="CD46" i="32"/>
  <c r="CC46" i="32"/>
  <c r="CA46" i="32"/>
  <c r="BZ46" i="32"/>
  <c r="BX46" i="32"/>
  <c r="BW46" i="32"/>
  <c r="BP46" i="32"/>
  <c r="CB46" i="32" s="1"/>
  <c r="BM46" i="32"/>
  <c r="BY46" i="32" s="1"/>
  <c r="BJ46" i="32"/>
  <c r="BD46" i="32"/>
  <c r="BC46" i="32"/>
  <c r="BB46" i="32"/>
  <c r="AZ46" i="32"/>
  <c r="AY46" i="32"/>
  <c r="AW46" i="32"/>
  <c r="AV46" i="32"/>
  <c r="AO46" i="32"/>
  <c r="BA46" i="32" s="1"/>
  <c r="AL46" i="32"/>
  <c r="AX46" i="32" s="1"/>
  <c r="AI46" i="32"/>
  <c r="AC46" i="32"/>
  <c r="AB46" i="32"/>
  <c r="AA46" i="32"/>
  <c r="Z46" i="32"/>
  <c r="Y46" i="32"/>
  <c r="X46" i="32"/>
  <c r="V46" i="32"/>
  <c r="U46" i="32"/>
  <c r="K46" i="32"/>
  <c r="W46" i="32" s="1"/>
  <c r="H46" i="32"/>
  <c r="CE34" i="32"/>
  <c r="CD34" i="32"/>
  <c r="CC34" i="32"/>
  <c r="BP34" i="32"/>
  <c r="BM34" i="32"/>
  <c r="BJ34" i="32"/>
  <c r="AO34" i="32"/>
  <c r="AL34" i="32"/>
  <c r="AI34" i="32"/>
  <c r="AC34" i="32"/>
  <c r="AB34" i="32"/>
  <c r="AA34" i="32"/>
  <c r="N34" i="32"/>
  <c r="K34" i="32"/>
  <c r="H34" i="32"/>
  <c r="CE33" i="32"/>
  <c r="CD33" i="32"/>
  <c r="CC33" i="32"/>
  <c r="BP33" i="32"/>
  <c r="BM33" i="32"/>
  <c r="BJ33" i="32"/>
  <c r="BD33" i="32"/>
  <c r="BC33" i="32"/>
  <c r="BB33" i="32"/>
  <c r="AO33" i="32"/>
  <c r="AL33" i="32"/>
  <c r="AI33" i="32"/>
  <c r="AC33" i="32"/>
  <c r="AB33" i="32"/>
  <c r="AA33" i="32"/>
  <c r="N33" i="32"/>
  <c r="K33" i="32"/>
  <c r="H33" i="32"/>
  <c r="BS29" i="32"/>
  <c r="BP29" i="32"/>
  <c r="BM29" i="32"/>
  <c r="BJ29" i="32"/>
  <c r="AR29" i="32"/>
  <c r="AO29" i="32"/>
  <c r="AL29" i="32"/>
  <c r="AI29" i="32"/>
  <c r="Q29" i="32"/>
  <c r="K29" i="32"/>
  <c r="H29" i="32"/>
  <c r="CE45" i="32"/>
  <c r="CD45" i="32"/>
  <c r="CC45" i="32"/>
  <c r="BX45" i="32"/>
  <c r="BW45" i="32"/>
  <c r="BP45" i="32"/>
  <c r="BM45" i="32"/>
  <c r="BY45" i="32" s="1"/>
  <c r="BD45" i="32"/>
  <c r="BC45" i="32"/>
  <c r="BB45" i="32"/>
  <c r="AW45" i="32"/>
  <c r="AV45" i="32"/>
  <c r="AO45" i="32"/>
  <c r="AL45" i="32"/>
  <c r="AX45" i="32" s="1"/>
  <c r="AC45" i="32"/>
  <c r="AB45" i="32"/>
  <c r="AA45" i="32"/>
  <c r="W45" i="32"/>
  <c r="V45" i="32"/>
  <c r="U45" i="32"/>
  <c r="H45" i="32"/>
  <c r="CD30" i="32"/>
  <c r="CC30" i="32"/>
  <c r="CE30" i="32"/>
  <c r="BP30" i="32"/>
  <c r="BM30" i="32"/>
  <c r="BJ30" i="32"/>
  <c r="AO30" i="32"/>
  <c r="AL30" i="32"/>
  <c r="AI30" i="32"/>
  <c r="K30" i="32"/>
  <c r="H30" i="32"/>
  <c r="BP28" i="32"/>
  <c r="BM28" i="32"/>
  <c r="BJ28" i="32"/>
  <c r="AO28" i="32"/>
  <c r="AL28" i="32"/>
  <c r="AI28" i="32"/>
  <c r="K28" i="32"/>
  <c r="H28" i="32"/>
  <c r="CE26" i="32"/>
  <c r="CD26" i="32"/>
  <c r="CC26" i="32"/>
  <c r="BD26" i="32"/>
  <c r="BC26" i="32"/>
  <c r="BB26" i="32"/>
  <c r="AC26" i="32"/>
  <c r="AB26" i="32"/>
  <c r="AA26" i="32"/>
  <c r="CC25" i="32"/>
  <c r="BP25" i="32"/>
  <c r="BM25" i="32"/>
  <c r="BJ25" i="32"/>
  <c r="BB25" i="32"/>
  <c r="AO25" i="32"/>
  <c r="AL25" i="32"/>
  <c r="AI25" i="32"/>
  <c r="K25" i="32"/>
  <c r="H25" i="32"/>
  <c r="CE24" i="32"/>
  <c r="CD24" i="32"/>
  <c r="CC24" i="32"/>
  <c r="BP24" i="32"/>
  <c r="BM24" i="32"/>
  <c r="BJ24" i="32"/>
  <c r="BD24" i="32"/>
  <c r="BC24" i="32"/>
  <c r="BB24" i="32"/>
  <c r="AO24" i="32"/>
  <c r="AL24" i="32"/>
  <c r="AI24" i="32"/>
  <c r="AC24" i="32"/>
  <c r="AB24" i="32"/>
  <c r="AA24" i="32"/>
  <c r="N24" i="32"/>
  <c r="K24" i="32"/>
  <c r="H24" i="32"/>
  <c r="BS22" i="32"/>
  <c r="BP22" i="32"/>
  <c r="BM22" i="32"/>
  <c r="BJ22" i="32"/>
  <c r="AR22" i="32"/>
  <c r="AO22" i="32"/>
  <c r="AL22" i="32"/>
  <c r="AI22" i="32"/>
  <c r="K22" i="32"/>
  <c r="H22" i="32"/>
  <c r="BS21" i="32"/>
  <c r="BP21" i="32"/>
  <c r="BM21" i="32"/>
  <c r="BJ21" i="32"/>
  <c r="AR21" i="32"/>
  <c r="AO21" i="32"/>
  <c r="AL21" i="32"/>
  <c r="AI21" i="32"/>
  <c r="K21" i="32"/>
  <c r="H21" i="32"/>
  <c r="CE27" i="32"/>
  <c r="CD27" i="32"/>
  <c r="CC27" i="32"/>
  <c r="BP27" i="32"/>
  <c r="BM27" i="32"/>
  <c r="BJ27" i="32"/>
  <c r="BD27" i="32"/>
  <c r="BC27" i="32"/>
  <c r="BB27" i="32"/>
  <c r="AC27" i="32"/>
  <c r="AB27" i="32"/>
  <c r="AA27" i="32"/>
  <c r="K27" i="32"/>
  <c r="H27" i="32"/>
  <c r="CE31" i="32"/>
  <c r="CD31" i="32"/>
  <c r="CC31" i="32"/>
  <c r="BP31" i="32"/>
  <c r="BM31" i="32"/>
  <c r="BJ31" i="32"/>
  <c r="BD31" i="32"/>
  <c r="BC31" i="32"/>
  <c r="BB31" i="32"/>
  <c r="AO31" i="32"/>
  <c r="AL31" i="32"/>
  <c r="AI31" i="32"/>
  <c r="AC31" i="32"/>
  <c r="AB31" i="32"/>
  <c r="AA31" i="32"/>
  <c r="N31" i="32"/>
  <c r="K31" i="32"/>
  <c r="H31" i="32"/>
  <c r="CE19" i="32"/>
  <c r="CD19" i="32"/>
  <c r="CC19" i="32"/>
  <c r="CB19" i="32"/>
  <c r="CA19" i="32"/>
  <c r="BZ19" i="32"/>
  <c r="BY19" i="32"/>
  <c r="BX19" i="32"/>
  <c r="BW19" i="32"/>
  <c r="BV19" i="32"/>
  <c r="BU19" i="32"/>
  <c r="BT19" i="32"/>
  <c r="BD19" i="32"/>
  <c r="BC19" i="32"/>
  <c r="BB19" i="32"/>
  <c r="BA19" i="32"/>
  <c r="AZ19" i="32"/>
  <c r="AY19" i="32"/>
  <c r="AX19" i="32"/>
  <c r="AW19" i="32"/>
  <c r="AV19" i="32"/>
  <c r="AU19" i="32"/>
  <c r="AT19" i="32"/>
  <c r="AS19" i="32"/>
  <c r="AC19" i="32"/>
  <c r="AB19" i="32"/>
  <c r="AA19" i="32"/>
  <c r="N19" i="32"/>
  <c r="K19" i="32"/>
  <c r="H19" i="32"/>
  <c r="BS18" i="32"/>
  <c r="BP18" i="32"/>
  <c r="BM18" i="32"/>
  <c r="BJ18" i="32"/>
  <c r="AR18" i="32"/>
  <c r="AL18" i="32"/>
  <c r="AI18" i="32"/>
  <c r="N18" i="32"/>
  <c r="K18" i="32"/>
  <c r="H18" i="32"/>
  <c r="CE20" i="32"/>
  <c r="CD20" i="32"/>
  <c r="CC20" i="32"/>
  <c r="BJ20" i="32"/>
  <c r="BD20" i="32"/>
  <c r="BC20" i="32"/>
  <c r="BB20" i="32"/>
  <c r="AI20" i="32"/>
  <c r="AC20" i="32"/>
  <c r="AB20" i="32"/>
  <c r="AA20" i="32"/>
  <c r="H20" i="32"/>
  <c r="CE37" i="32"/>
  <c r="CD37" i="32"/>
  <c r="CC37" i="32"/>
  <c r="BP37" i="32"/>
  <c r="BM37" i="32"/>
  <c r="BJ37" i="32"/>
  <c r="BD37" i="32"/>
  <c r="BC37" i="32"/>
  <c r="BB37" i="32"/>
  <c r="AO37" i="32"/>
  <c r="AL37" i="32"/>
  <c r="AI37" i="32"/>
  <c r="AC37" i="32"/>
  <c r="AB37" i="32"/>
  <c r="AA37" i="32"/>
  <c r="N37" i="32"/>
  <c r="K37" i="32"/>
  <c r="H37" i="32"/>
  <c r="CE23" i="32"/>
  <c r="CD23" i="32"/>
  <c r="CC23" i="32"/>
  <c r="CA23" i="32"/>
  <c r="BZ23" i="32"/>
  <c r="BX23" i="32"/>
  <c r="BW23" i="32"/>
  <c r="BU23" i="32"/>
  <c r="BT23" i="32"/>
  <c r="BP23" i="32"/>
  <c r="CB23" i="32" s="1"/>
  <c r="BM23" i="32"/>
  <c r="BY23" i="32" s="1"/>
  <c r="BJ23" i="32"/>
  <c r="BV23" i="32" s="1"/>
  <c r="BD23" i="32"/>
  <c r="BC23" i="32"/>
  <c r="BB23" i="32"/>
  <c r="AO23" i="32"/>
  <c r="AL23" i="32"/>
  <c r="AI23" i="32"/>
  <c r="AC23" i="32"/>
  <c r="AB23" i="32"/>
  <c r="AA23" i="32"/>
  <c r="N23" i="32"/>
  <c r="K23" i="32"/>
  <c r="H23" i="32"/>
  <c r="BS12" i="32"/>
  <c r="BP12" i="32"/>
  <c r="BM12" i="32"/>
  <c r="BJ12" i="32"/>
  <c r="AR12" i="32"/>
  <c r="AO12" i="32"/>
  <c r="AL12" i="32"/>
  <c r="AI12" i="32"/>
  <c r="Q12" i="32"/>
  <c r="N12" i="32"/>
  <c r="K12" i="32"/>
  <c r="H12" i="32"/>
  <c r="CE17" i="32"/>
  <c r="CD17" i="32"/>
  <c r="CC17" i="32"/>
  <c r="CB17" i="32"/>
  <c r="CA17" i="32"/>
  <c r="BZ17" i="32"/>
  <c r="BY17" i="32"/>
  <c r="BX17" i="32"/>
  <c r="BW17" i="32"/>
  <c r="BV17" i="32"/>
  <c r="BU17" i="32"/>
  <c r="BT17" i="32"/>
  <c r="AC17" i="32"/>
  <c r="AB17" i="32"/>
  <c r="AA17" i="32"/>
  <c r="Z17" i="32"/>
  <c r="Y17" i="32"/>
  <c r="X17" i="32"/>
  <c r="W17" i="32"/>
  <c r="V17" i="32"/>
  <c r="U17" i="32"/>
  <c r="T17" i="32"/>
  <c r="S17" i="32"/>
  <c r="R17" i="32"/>
  <c r="BS16" i="32"/>
  <c r="BP16" i="32"/>
  <c r="BM16" i="32"/>
  <c r="BJ16" i="32"/>
  <c r="AR16" i="32"/>
  <c r="AO16" i="32"/>
  <c r="AL16" i="32"/>
  <c r="AI16" i="32"/>
  <c r="N16" i="32"/>
  <c r="H16" i="32"/>
  <c r="CE15" i="32"/>
  <c r="CD15" i="32"/>
  <c r="CC15" i="32"/>
  <c r="BW15" i="32"/>
  <c r="BT15" i="32"/>
  <c r="BP15" i="32"/>
  <c r="BM15" i="32"/>
  <c r="BJ15" i="32"/>
  <c r="AO15" i="32"/>
  <c r="AL15" i="32"/>
  <c r="AI15" i="32"/>
  <c r="AC15" i="32"/>
  <c r="AB15" i="32"/>
  <c r="AA15" i="32"/>
  <c r="U15" i="32"/>
  <c r="N15" i="32"/>
  <c r="K15" i="32"/>
  <c r="H15" i="32"/>
  <c r="CE14" i="32"/>
  <c r="CD14" i="32"/>
  <c r="CC14" i="32"/>
  <c r="BP14" i="32"/>
  <c r="BM14" i="32"/>
  <c r="BJ14" i="32"/>
  <c r="AO14" i="32"/>
  <c r="AL14" i="32"/>
  <c r="AI14" i="32"/>
  <c r="N14" i="32"/>
  <c r="K14" i="32"/>
  <c r="H14" i="32"/>
  <c r="CE44" i="32"/>
  <c r="CD44" i="32"/>
  <c r="CC44" i="32"/>
  <c r="CA44" i="32"/>
  <c r="BX44" i="32"/>
  <c r="BP44" i="32"/>
  <c r="BM44" i="32"/>
  <c r="BJ44" i="32"/>
  <c r="AO44" i="32"/>
  <c r="AC44" i="32"/>
  <c r="AB44" i="32"/>
  <c r="AA44" i="32"/>
  <c r="N44" i="32"/>
  <c r="K44" i="32"/>
  <c r="H44" i="32"/>
  <c r="CE10" i="32"/>
  <c r="CD10" i="32"/>
  <c r="CC10" i="32"/>
  <c r="AI10" i="32"/>
  <c r="N10" i="32"/>
  <c r="K10" i="32"/>
  <c r="H10" i="32"/>
  <c r="R1" i="32"/>
  <c r="AD1" i="32" s="1"/>
  <c r="AS1" i="32" s="1"/>
  <c r="BE1" i="32" s="1"/>
  <c r="BT1" i="32" s="1"/>
  <c r="AD11" i="28"/>
  <c r="AE11" i="28"/>
  <c r="DW27" i="27"/>
  <c r="DV27" i="27"/>
  <c r="DT27" i="27"/>
  <c r="DS27" i="27"/>
  <c r="CD27" i="27"/>
  <c r="CC27" i="27"/>
  <c r="CA27" i="27"/>
  <c r="BZ27" i="27"/>
  <c r="K51" i="32" l="1"/>
  <c r="AC34" i="27"/>
  <c r="BG34" i="27"/>
  <c r="DO34" i="27"/>
  <c r="DR34" i="27" s="1"/>
  <c r="CZ34" i="27"/>
  <c r="Q19" i="27"/>
  <c r="BV34" i="27"/>
  <c r="N34" i="27"/>
  <c r="H51" i="32"/>
  <c r="Q51" i="32"/>
  <c r="AO51" i="32"/>
  <c r="AL51" i="32"/>
  <c r="BS51" i="32"/>
  <c r="BP51" i="32"/>
  <c r="BM51" i="32"/>
  <c r="BJ51" i="32"/>
  <c r="AR51" i="32"/>
  <c r="AI51" i="32"/>
  <c r="N51" i="32"/>
  <c r="P29" i="27"/>
  <c r="AD29" i="27"/>
  <c r="BW29" i="27"/>
  <c r="DP29" i="27"/>
  <c r="O29" i="27"/>
  <c r="BH29" i="27"/>
  <c r="AE29" i="27"/>
  <c r="BX29" i="27"/>
  <c r="DQ29" i="27"/>
  <c r="BI29" i="27"/>
  <c r="DP34" i="27"/>
  <c r="DQ34" i="27"/>
  <c r="DA34" i="27"/>
  <c r="DB34" i="27"/>
  <c r="BW34" i="27"/>
  <c r="BX34" i="27"/>
  <c r="BH34" i="27"/>
  <c r="BI34" i="27"/>
  <c r="P34" i="27"/>
  <c r="AD34" i="27"/>
  <c r="O34" i="27"/>
  <c r="AE34" i="27"/>
  <c r="AI34" i="27"/>
  <c r="DU34" i="27"/>
  <c r="AP29" i="27"/>
  <c r="CI29" i="27"/>
  <c r="EB29" i="27"/>
  <c r="DO29" i="27"/>
  <c r="CH29" i="27"/>
  <c r="EA29" i="27"/>
  <c r="CB34" i="27"/>
  <c r="AI29" i="27"/>
  <c r="EC29" i="27"/>
  <c r="CJ29" i="27"/>
  <c r="AL29" i="27"/>
  <c r="CE29" i="27"/>
  <c r="DU29" i="27"/>
  <c r="CB29" i="27"/>
  <c r="FE27" i="27"/>
  <c r="DX29" i="27"/>
  <c r="DA29" i="27"/>
  <c r="BV29" i="27"/>
  <c r="AO29" i="27"/>
  <c r="AC29" i="27"/>
  <c r="AQ29" i="27"/>
  <c r="N29" i="27"/>
  <c r="CZ29" i="27"/>
  <c r="DB29" i="27"/>
  <c r="BG29" i="27"/>
  <c r="AQ34" i="27"/>
  <c r="CJ34" i="27"/>
  <c r="EC34" i="27"/>
  <c r="AP34" i="27"/>
  <c r="CI34" i="27"/>
  <c r="EB34" i="27"/>
  <c r="AL34" i="27"/>
  <c r="CE34" i="27"/>
  <c r="DX34" i="27"/>
  <c r="EV27" i="27"/>
  <c r="DC34" i="27" l="1"/>
  <c r="BF27" i="32"/>
  <c r="BF32" i="32"/>
  <c r="DR29" i="27"/>
  <c r="BJ34" i="27"/>
  <c r="ED34" i="27"/>
  <c r="BE32" i="32"/>
  <c r="Q29" i="27"/>
  <c r="BY34" i="27"/>
  <c r="D32" i="32"/>
  <c r="AD32" i="32"/>
  <c r="EI29" i="27"/>
  <c r="EO29" i="27" s="1"/>
  <c r="D27" i="32"/>
  <c r="AF29" i="27"/>
  <c r="CK34" i="27"/>
  <c r="CN34" i="27" s="1"/>
  <c r="BE27" i="32"/>
  <c r="AF34" i="27"/>
  <c r="AE27" i="32"/>
  <c r="BY29" i="27"/>
  <c r="AD27" i="32"/>
  <c r="C32" i="32"/>
  <c r="AR34" i="27"/>
  <c r="AE32" i="32"/>
  <c r="BJ29" i="27"/>
  <c r="C27" i="32"/>
  <c r="Q34" i="27"/>
  <c r="FA29" i="27"/>
  <c r="FG29" i="27" s="1"/>
  <c r="EH29" i="27"/>
  <c r="EN29" i="27" s="1"/>
  <c r="EH34" i="27"/>
  <c r="EN34" i="27" s="1"/>
  <c r="EI34" i="27"/>
  <c r="EO34" i="27" s="1"/>
  <c r="EF29" i="27"/>
  <c r="EE29" i="27"/>
  <c r="AS29" i="27"/>
  <c r="EQ29" i="27"/>
  <c r="EW29" i="27" s="1"/>
  <c r="CL29" i="27"/>
  <c r="EZ29" i="27"/>
  <c r="FF29" i="27" s="1"/>
  <c r="ER29" i="27"/>
  <c r="EX29" i="27" s="1"/>
  <c r="CM29" i="27"/>
  <c r="AT29" i="27"/>
  <c r="AF17" i="32"/>
  <c r="DC29" i="27"/>
  <c r="ED29" i="27"/>
  <c r="CK29" i="27"/>
  <c r="AR29" i="27"/>
  <c r="CL34" i="27"/>
  <c r="EQ34" i="27"/>
  <c r="EW34" i="27" s="1"/>
  <c r="ER34" i="27"/>
  <c r="EX34" i="27" s="1"/>
  <c r="CM34" i="27"/>
  <c r="EF34" i="27"/>
  <c r="FA34" i="27"/>
  <c r="FG34" i="27" s="1"/>
  <c r="EE34" i="27"/>
  <c r="EZ34" i="27"/>
  <c r="FF34" i="27" s="1"/>
  <c r="AS34" i="27"/>
  <c r="AT34" i="27"/>
  <c r="CC32" i="32" l="1"/>
  <c r="CA27" i="32"/>
  <c r="AB32" i="32"/>
  <c r="AS32" i="32"/>
  <c r="BT27" i="32"/>
  <c r="CA32" i="32"/>
  <c r="AV27" i="32"/>
  <c r="BU27" i="32"/>
  <c r="AZ32" i="32"/>
  <c r="AT27" i="32"/>
  <c r="BX27" i="32"/>
  <c r="CD32" i="32"/>
  <c r="AT32" i="32"/>
  <c r="R32" i="32"/>
  <c r="V32" i="32"/>
  <c r="BX32" i="32"/>
  <c r="BU32" i="32"/>
  <c r="Y32" i="32"/>
  <c r="S32" i="32"/>
  <c r="BG27" i="32"/>
  <c r="BG32" i="32"/>
  <c r="BT32" i="32"/>
  <c r="E32" i="32"/>
  <c r="ES34" i="27"/>
  <c r="EY34" i="27" s="1"/>
  <c r="AV32" i="32"/>
  <c r="BZ32" i="32"/>
  <c r="BW32" i="32"/>
  <c r="AY32" i="32"/>
  <c r="EG34" i="27"/>
  <c r="AU34" i="27"/>
  <c r="BZ27" i="32"/>
  <c r="AA32" i="32"/>
  <c r="BW27" i="32"/>
  <c r="AW27" i="32"/>
  <c r="AS27" i="32"/>
  <c r="FB34" i="27"/>
  <c r="FH34" i="27" s="1"/>
  <c r="AY27" i="32"/>
  <c r="U32" i="32"/>
  <c r="AZ27" i="32"/>
  <c r="X32" i="32"/>
  <c r="EJ34" i="27"/>
  <c r="EP34" i="27" s="1"/>
  <c r="AW32" i="32"/>
  <c r="AF27" i="32"/>
  <c r="AF32" i="32"/>
  <c r="E27" i="32"/>
  <c r="EJ29" i="27"/>
  <c r="EP29" i="27" s="1"/>
  <c r="R27" i="32"/>
  <c r="X27" i="32"/>
  <c r="U27" i="32"/>
  <c r="Y27" i="32"/>
  <c r="S27" i="32"/>
  <c r="V27" i="32"/>
  <c r="ES29" i="27"/>
  <c r="EY29" i="27" s="1"/>
  <c r="CN29" i="27"/>
  <c r="AU29" i="27"/>
  <c r="FB29" i="27"/>
  <c r="FH29" i="27" s="1"/>
  <c r="EG29" i="27"/>
  <c r="AC32" i="32" l="1"/>
  <c r="W32" i="32"/>
  <c r="Z32" i="32"/>
  <c r="T32" i="32"/>
  <c r="BV27" i="32"/>
  <c r="BY27" i="32"/>
  <c r="BY32" i="32"/>
  <c r="BV32" i="32"/>
  <c r="CB32" i="32"/>
  <c r="CE32" i="32"/>
  <c r="CB27" i="32"/>
  <c r="AX27" i="32"/>
  <c r="AU27" i="32"/>
  <c r="BA27" i="32"/>
  <c r="AX32" i="32"/>
  <c r="AU32" i="32"/>
  <c r="BA32" i="32"/>
  <c r="Z27" i="32"/>
  <c r="W27" i="32"/>
  <c r="T27" i="32"/>
  <c r="U18" i="28"/>
  <c r="AA18" i="28" s="1"/>
  <c r="V18" i="28"/>
  <c r="AB18" i="28" s="1"/>
  <c r="T18" i="28"/>
  <c r="Q18" i="28"/>
  <c r="N18" i="28"/>
  <c r="K18" i="28"/>
  <c r="H18" i="28"/>
  <c r="E18" i="28"/>
  <c r="AO18" i="28" l="1"/>
  <c r="AU18" i="28" s="1"/>
  <c r="AF18" i="28"/>
  <c r="AL18" i="28" s="1"/>
  <c r="W18" i="28"/>
  <c r="AC18" i="28" s="1"/>
  <c r="FE51" i="27"/>
  <c r="EV51" i="27"/>
  <c r="EM51" i="27"/>
  <c r="DW51" i="27"/>
  <c r="DV51" i="27"/>
  <c r="DS51" i="27"/>
  <c r="CY51" i="27"/>
  <c r="CX51" i="27"/>
  <c r="CT51" i="27"/>
  <c r="CQ51" i="27"/>
  <c r="CD51" i="27"/>
  <c r="CC51" i="27"/>
  <c r="CA51" i="27"/>
  <c r="BZ51" i="27"/>
  <c r="BF51" i="27"/>
  <c r="BE51" i="27"/>
  <c r="BA51" i="27"/>
  <c r="AX51" i="27"/>
  <c r="AK51" i="27"/>
  <c r="AJ51" i="27"/>
  <c r="AH51" i="27"/>
  <c r="AG51" i="27"/>
  <c r="AB51" i="27"/>
  <c r="AA51" i="27"/>
  <c r="W51" i="27"/>
  <c r="T51" i="27"/>
  <c r="M51" i="27"/>
  <c r="L51" i="27"/>
  <c r="H51" i="27"/>
  <c r="E51" i="27"/>
  <c r="DA51" i="27" l="1"/>
  <c r="BI51" i="27"/>
  <c r="BH51" i="27"/>
  <c r="AE51" i="27"/>
  <c r="O51" i="27"/>
  <c r="P51" i="27"/>
  <c r="AD51" i="27"/>
  <c r="AI51" i="27"/>
  <c r="CE51" i="27"/>
  <c r="EC51" i="27"/>
  <c r="DU51" i="27"/>
  <c r="N51" i="27"/>
  <c r="CB51" i="27"/>
  <c r="AQ51" i="27"/>
  <c r="CI51" i="27"/>
  <c r="AP51" i="27"/>
  <c r="AC51" i="27"/>
  <c r="AL51" i="27"/>
  <c r="CZ51" i="27"/>
  <c r="BG51" i="27"/>
  <c r="CJ51" i="27"/>
  <c r="EB51" i="27"/>
  <c r="DX51" i="27"/>
  <c r="BF49" i="32" l="1"/>
  <c r="BE49" i="32"/>
  <c r="EH51" i="27"/>
  <c r="EN51" i="27" s="1"/>
  <c r="C49" i="32"/>
  <c r="EI51" i="27"/>
  <c r="EO51" i="27" s="1"/>
  <c r="D49" i="32"/>
  <c r="AD49" i="32"/>
  <c r="AE49" i="32"/>
  <c r="BJ51" i="27"/>
  <c r="Q51" i="27"/>
  <c r="AF51" i="27"/>
  <c r="AT51" i="27"/>
  <c r="AS51" i="27"/>
  <c r="EQ51" i="27"/>
  <c r="EW51" i="27" s="1"/>
  <c r="CL51" i="27"/>
  <c r="AR51" i="27"/>
  <c r="EE51" i="27"/>
  <c r="EZ51" i="27"/>
  <c r="FF51" i="27" s="1"/>
  <c r="DC51" i="27"/>
  <c r="ED51" i="27"/>
  <c r="CK51" i="27"/>
  <c r="CM51" i="27"/>
  <c r="ER51" i="27"/>
  <c r="EX51" i="27" s="1"/>
  <c r="BT49" i="32" l="1"/>
  <c r="R49" i="32"/>
  <c r="S49" i="32"/>
  <c r="BG49" i="32"/>
  <c r="AF49" i="32"/>
  <c r="EJ51" i="27"/>
  <c r="EP51" i="27" s="1"/>
  <c r="E49" i="32"/>
  <c r="AU51" i="27"/>
  <c r="CN51" i="27"/>
  <c r="ES51" i="27"/>
  <c r="EY51" i="27" s="1"/>
  <c r="EG51" i="27"/>
  <c r="FB51" i="27"/>
  <c r="FH51" i="27" s="1"/>
  <c r="BV49" i="32" l="1"/>
  <c r="T49" i="32"/>
  <c r="W21" i="27"/>
  <c r="T21" i="27"/>
  <c r="CG31" i="27" l="1"/>
  <c r="CF31" i="27"/>
  <c r="CD31" i="27"/>
  <c r="CC31" i="27"/>
  <c r="CA32" i="27"/>
  <c r="BZ32" i="27"/>
  <c r="CA31" i="27"/>
  <c r="BZ31" i="27"/>
  <c r="BF31" i="27"/>
  <c r="BE31" i="27"/>
  <c r="Z31" i="27"/>
  <c r="W31" i="27"/>
  <c r="BA31" i="27"/>
  <c r="T31" i="27"/>
  <c r="AX32" i="27"/>
  <c r="AX31" i="27"/>
  <c r="EZ3" i="27"/>
  <c r="EQ3" i="27"/>
  <c r="EH3" i="27"/>
  <c r="R3" i="27"/>
  <c r="AG3" i="27" s="1"/>
  <c r="AC31" i="27" l="1"/>
  <c r="BH31" i="27"/>
  <c r="BI31" i="27"/>
  <c r="AV3" i="27"/>
  <c r="BK3" i="27" s="1"/>
  <c r="BZ3" i="27" s="1"/>
  <c r="CO3" i="27"/>
  <c r="DD3" i="27" s="1"/>
  <c r="DS3" i="27" s="1"/>
  <c r="AE20" i="28" l="1"/>
  <c r="AD20" i="28"/>
  <c r="D20" i="28"/>
  <c r="V19" i="28"/>
  <c r="AB19" i="28" s="1"/>
  <c r="U19" i="28"/>
  <c r="AO19" i="28"/>
  <c r="AU19" i="28" s="1"/>
  <c r="AF19" i="28"/>
  <c r="AL19" i="28" s="1"/>
  <c r="W19" i="28"/>
  <c r="AC19" i="28" s="1"/>
  <c r="AR17" i="28"/>
  <c r="AT17" i="28"/>
  <c r="AS17" i="28"/>
  <c r="AI17" i="28"/>
  <c r="Z17" i="28"/>
  <c r="V17" i="28"/>
  <c r="U17" i="28"/>
  <c r="T17" i="28"/>
  <c r="Q17" i="28"/>
  <c r="N17" i="28"/>
  <c r="K17" i="28"/>
  <c r="H17" i="28"/>
  <c r="E17" i="28"/>
  <c r="AR13" i="28"/>
  <c r="AN13" i="28"/>
  <c r="AT13" i="28" s="1"/>
  <c r="AM13" i="28"/>
  <c r="AS13" i="28" s="1"/>
  <c r="AK13" i="28"/>
  <c r="AJ13" i="28"/>
  <c r="AI13" i="28"/>
  <c r="Z13" i="28"/>
  <c r="V13" i="28"/>
  <c r="U13" i="28"/>
  <c r="T13" i="28"/>
  <c r="AO13" i="28" s="1"/>
  <c r="Q13" i="28"/>
  <c r="N13" i="28"/>
  <c r="AF13" i="28" s="1"/>
  <c r="K13" i="28"/>
  <c r="H13" i="28"/>
  <c r="W13" i="28" s="1"/>
  <c r="E13" i="28"/>
  <c r="AR11" i="28"/>
  <c r="AN11" i="28"/>
  <c r="AM11" i="28"/>
  <c r="AK11" i="28"/>
  <c r="AJ11" i="28"/>
  <c r="AI11" i="28"/>
  <c r="Z11" i="28"/>
  <c r="V11" i="28"/>
  <c r="U11" i="28"/>
  <c r="T11" i="28"/>
  <c r="AO11" i="28" s="1"/>
  <c r="Q11" i="28"/>
  <c r="N11" i="28"/>
  <c r="K11" i="28"/>
  <c r="H11" i="28"/>
  <c r="E11" i="28"/>
  <c r="R56" i="27"/>
  <c r="AG56" i="27" s="1"/>
  <c r="AV56" i="27" s="1"/>
  <c r="BK56" i="27" s="1"/>
  <c r="BZ56" i="27" s="1"/>
  <c r="CO56" i="27" s="1"/>
  <c r="DD56" i="27" s="1"/>
  <c r="DS56" i="27" s="1"/>
  <c r="R55" i="27"/>
  <c r="AG55" i="27" s="1"/>
  <c r="AV55" i="27" s="1"/>
  <c r="BK55" i="27" s="1"/>
  <c r="BZ55" i="27" s="1"/>
  <c r="CO55" i="27" s="1"/>
  <c r="DD55" i="27" s="1"/>
  <c r="DS55" i="27" s="1"/>
  <c r="R54" i="27"/>
  <c r="AG54" i="27" s="1"/>
  <c r="AV54" i="27" s="1"/>
  <c r="BK54" i="27" s="1"/>
  <c r="BZ54" i="27" s="1"/>
  <c r="CO54" i="27" s="1"/>
  <c r="DD54" i="27" s="1"/>
  <c r="DS54" i="27" s="1"/>
  <c r="FD53" i="27"/>
  <c r="EU53" i="27"/>
  <c r="FE49" i="27"/>
  <c r="EV49" i="27"/>
  <c r="EM49" i="27"/>
  <c r="DW49" i="27"/>
  <c r="DV49" i="27"/>
  <c r="DT49" i="27"/>
  <c r="DS49" i="27"/>
  <c r="CY49" i="27"/>
  <c r="CX49" i="27"/>
  <c r="CT49" i="27"/>
  <c r="CQ49" i="27"/>
  <c r="CD49" i="27"/>
  <c r="CC49" i="27"/>
  <c r="CA49" i="27"/>
  <c r="BZ49" i="27"/>
  <c r="BF49" i="27"/>
  <c r="BE49" i="27"/>
  <c r="BA49" i="27"/>
  <c r="AX49" i="27"/>
  <c r="AN49" i="27"/>
  <c r="AM49" i="27"/>
  <c r="AK49" i="27"/>
  <c r="AJ49" i="27"/>
  <c r="AH49" i="27"/>
  <c r="AG49" i="27"/>
  <c r="M49" i="27"/>
  <c r="L49" i="27"/>
  <c r="H49" i="27"/>
  <c r="E49" i="27"/>
  <c r="FE48" i="27"/>
  <c r="EV48" i="27"/>
  <c r="EM48" i="27"/>
  <c r="DW48" i="27"/>
  <c r="DV48" i="27"/>
  <c r="DT48" i="27"/>
  <c r="DS48" i="27"/>
  <c r="CY48" i="27"/>
  <c r="CX48" i="27"/>
  <c r="CT48" i="27"/>
  <c r="CQ48" i="27"/>
  <c r="CD48" i="27"/>
  <c r="CC48" i="27"/>
  <c r="CA48" i="27"/>
  <c r="BZ48" i="27"/>
  <c r="BF48" i="27"/>
  <c r="BE48" i="27"/>
  <c r="BA48" i="27"/>
  <c r="AX48" i="27"/>
  <c r="AK48" i="27"/>
  <c r="AJ48" i="27"/>
  <c r="AH48" i="27"/>
  <c r="AG48" i="27"/>
  <c r="M48" i="27"/>
  <c r="L48" i="27"/>
  <c r="H48" i="27"/>
  <c r="E48" i="27"/>
  <c r="DW47" i="27"/>
  <c r="DV47" i="27"/>
  <c r="DT47" i="27"/>
  <c r="DS47" i="27"/>
  <c r="CY47" i="27"/>
  <c r="CX47" i="27"/>
  <c r="CT47" i="27"/>
  <c r="CQ47" i="27"/>
  <c r="CD47" i="27"/>
  <c r="CC47" i="27"/>
  <c r="CA47" i="27"/>
  <c r="BZ47" i="27"/>
  <c r="BF47" i="27"/>
  <c r="BE47" i="27"/>
  <c r="BA47" i="27"/>
  <c r="AX47" i="27"/>
  <c r="AK47" i="27"/>
  <c r="AJ47" i="27"/>
  <c r="AH47" i="27"/>
  <c r="AG47" i="27"/>
  <c r="M47" i="27"/>
  <c r="L47" i="27"/>
  <c r="H47" i="27"/>
  <c r="E47" i="27"/>
  <c r="EM46" i="27"/>
  <c r="EA46" i="27"/>
  <c r="DI46" i="27"/>
  <c r="DF46" i="27"/>
  <c r="DA46" i="27"/>
  <c r="CT46" i="27"/>
  <c r="CQ46" i="27"/>
  <c r="CD46" i="27"/>
  <c r="CC46" i="27"/>
  <c r="CA46" i="27"/>
  <c r="BZ46" i="27"/>
  <c r="BU46" i="27"/>
  <c r="BT46" i="27"/>
  <c r="BS46" i="27"/>
  <c r="CH46" i="27" s="1"/>
  <c r="BP46" i="27"/>
  <c r="BM46" i="27"/>
  <c r="BF46" i="27"/>
  <c r="BE46" i="27"/>
  <c r="BA46" i="27"/>
  <c r="AX46" i="27"/>
  <c r="AN46" i="27"/>
  <c r="AM46" i="27"/>
  <c r="AK46" i="27"/>
  <c r="AJ46" i="27"/>
  <c r="AH46" i="27"/>
  <c r="AG46" i="27"/>
  <c r="AB46" i="27"/>
  <c r="AA46" i="27"/>
  <c r="Z46" i="27"/>
  <c r="W46" i="27"/>
  <c r="T46" i="27"/>
  <c r="M46" i="27"/>
  <c r="L46" i="27"/>
  <c r="K46" i="27"/>
  <c r="H46" i="27"/>
  <c r="E46" i="27"/>
  <c r="AK45" i="27"/>
  <c r="AJ45" i="27"/>
  <c r="AH45" i="27"/>
  <c r="AG45" i="27"/>
  <c r="M45" i="27"/>
  <c r="L45" i="27"/>
  <c r="H45" i="27"/>
  <c r="E45" i="27"/>
  <c r="FE42" i="27"/>
  <c r="EV42" i="27"/>
  <c r="EM42" i="27"/>
  <c r="DW42" i="27"/>
  <c r="DV42" i="27"/>
  <c r="DT42" i="27"/>
  <c r="DS42" i="27"/>
  <c r="DN42" i="27"/>
  <c r="DM42" i="27"/>
  <c r="DI42" i="27"/>
  <c r="DF42" i="27"/>
  <c r="CY42" i="27"/>
  <c r="CX42" i="27"/>
  <c r="CT42" i="27"/>
  <c r="CQ42" i="27"/>
  <c r="CD42" i="27"/>
  <c r="CC42" i="27"/>
  <c r="CA42" i="27"/>
  <c r="BZ42" i="27"/>
  <c r="BU42" i="27"/>
  <c r="BT42" i="27"/>
  <c r="BP42" i="27"/>
  <c r="BM42" i="27"/>
  <c r="BF42" i="27"/>
  <c r="BE42" i="27"/>
  <c r="BA42" i="27"/>
  <c r="AX42" i="27"/>
  <c r="AK42" i="27"/>
  <c r="AJ42" i="27"/>
  <c r="AH42" i="27"/>
  <c r="AG42" i="27"/>
  <c r="AB42" i="27"/>
  <c r="AA42" i="27"/>
  <c r="W42" i="27"/>
  <c r="T42" i="27"/>
  <c r="M42" i="27"/>
  <c r="L42" i="27"/>
  <c r="H42" i="27"/>
  <c r="E42" i="27"/>
  <c r="FE41" i="27"/>
  <c r="EV41" i="27"/>
  <c r="EM41" i="27"/>
  <c r="DW41" i="27"/>
  <c r="DV41" i="27"/>
  <c r="DT41" i="27"/>
  <c r="DS41" i="27"/>
  <c r="DN41" i="27"/>
  <c r="DM41" i="27"/>
  <c r="DI41" i="27"/>
  <c r="DF41" i="27"/>
  <c r="CY41" i="27"/>
  <c r="CX41" i="27"/>
  <c r="CT41" i="27"/>
  <c r="CQ41" i="27"/>
  <c r="CD41" i="27"/>
  <c r="CC41" i="27"/>
  <c r="CA41" i="27"/>
  <c r="BZ41" i="27"/>
  <c r="BU41" i="27"/>
  <c r="BT41" i="27"/>
  <c r="BP41" i="27"/>
  <c r="BM41" i="27"/>
  <c r="BF41" i="27"/>
  <c r="BE41" i="27"/>
  <c r="BA41" i="27"/>
  <c r="AX41" i="27"/>
  <c r="AK41" i="27"/>
  <c r="AJ41" i="27"/>
  <c r="AH41" i="27"/>
  <c r="AG41" i="27"/>
  <c r="AB41" i="27"/>
  <c r="AA41" i="27"/>
  <c r="W41" i="27"/>
  <c r="T41" i="27"/>
  <c r="M41" i="27"/>
  <c r="L41" i="27"/>
  <c r="H41" i="27"/>
  <c r="FE40" i="27"/>
  <c r="EV40" i="27"/>
  <c r="EM40" i="27"/>
  <c r="DW40" i="27"/>
  <c r="DV40" i="27"/>
  <c r="DT40" i="27"/>
  <c r="DS40" i="27"/>
  <c r="DN40" i="27"/>
  <c r="DM40" i="27"/>
  <c r="DI40" i="27"/>
  <c r="DF40" i="27"/>
  <c r="CY40" i="27"/>
  <c r="CX40" i="27"/>
  <c r="CT40" i="27"/>
  <c r="CQ40" i="27"/>
  <c r="CD40" i="27"/>
  <c r="CC40" i="27"/>
  <c r="CA40" i="27"/>
  <c r="BZ40" i="27"/>
  <c r="BU40" i="27"/>
  <c r="BT40" i="27"/>
  <c r="BP40" i="27"/>
  <c r="BM40" i="27"/>
  <c r="BF40" i="27"/>
  <c r="BE40" i="27"/>
  <c r="BA40" i="27"/>
  <c r="AX40" i="27"/>
  <c r="AK40" i="27"/>
  <c r="AJ40" i="27"/>
  <c r="AH40" i="27"/>
  <c r="AG40" i="27"/>
  <c r="AB40" i="27"/>
  <c r="AA40" i="27"/>
  <c r="W40" i="27"/>
  <c r="T40" i="27"/>
  <c r="M40" i="27"/>
  <c r="L40" i="27"/>
  <c r="H40" i="27"/>
  <c r="E40" i="27"/>
  <c r="FE39" i="27"/>
  <c r="EV39" i="27"/>
  <c r="EM39" i="27"/>
  <c r="DZ39" i="27"/>
  <c r="DY39" i="27"/>
  <c r="DW39" i="27"/>
  <c r="DV39" i="27"/>
  <c r="DT39" i="27"/>
  <c r="DS39" i="27"/>
  <c r="DN39" i="27"/>
  <c r="DM39" i="27"/>
  <c r="DL39" i="27"/>
  <c r="DI39" i="27"/>
  <c r="DF39" i="27"/>
  <c r="CY39" i="27"/>
  <c r="CX39" i="27"/>
  <c r="CW39" i="27"/>
  <c r="CT39" i="27"/>
  <c r="CQ39" i="27"/>
  <c r="CG39" i="27"/>
  <c r="CF39" i="27"/>
  <c r="CD39" i="27"/>
  <c r="CC39" i="27"/>
  <c r="CA39" i="27"/>
  <c r="BZ39" i="27"/>
  <c r="BU39" i="27"/>
  <c r="BT39" i="27"/>
  <c r="BP39" i="27"/>
  <c r="BM39" i="27"/>
  <c r="BF39" i="27"/>
  <c r="BE39" i="27"/>
  <c r="BD39" i="27"/>
  <c r="BA39" i="27"/>
  <c r="AX39" i="27"/>
  <c r="AN39" i="27"/>
  <c r="AM39" i="27"/>
  <c r="AK39" i="27"/>
  <c r="AJ39" i="27"/>
  <c r="AH39" i="27"/>
  <c r="AG39" i="27"/>
  <c r="AB39" i="27"/>
  <c r="AA39" i="27"/>
  <c r="Z39" i="27"/>
  <c r="W39" i="27"/>
  <c r="T39" i="27"/>
  <c r="M39" i="27"/>
  <c r="L39" i="27"/>
  <c r="K39" i="27"/>
  <c r="H39" i="27"/>
  <c r="E39" i="27"/>
  <c r="FE38" i="27"/>
  <c r="EV38" i="27"/>
  <c r="EM38" i="27"/>
  <c r="FE36" i="27"/>
  <c r="EV36" i="27"/>
  <c r="EM36" i="27"/>
  <c r="DW36" i="27"/>
  <c r="DV36" i="27"/>
  <c r="DT36" i="27"/>
  <c r="DS36" i="27"/>
  <c r="DN36" i="27"/>
  <c r="DM36" i="27"/>
  <c r="DI36" i="27"/>
  <c r="DF36" i="27"/>
  <c r="CY36" i="27"/>
  <c r="CX36" i="27"/>
  <c r="CT36" i="27"/>
  <c r="CQ36" i="27"/>
  <c r="CD36" i="27"/>
  <c r="CC36" i="27"/>
  <c r="CA36" i="27"/>
  <c r="BZ36" i="27"/>
  <c r="BU36" i="27"/>
  <c r="BT36" i="27"/>
  <c r="BP36" i="27"/>
  <c r="BM36" i="27"/>
  <c r="BF36" i="27"/>
  <c r="BE36" i="27"/>
  <c r="BA36" i="27"/>
  <c r="AX36" i="27"/>
  <c r="AK36" i="27"/>
  <c r="AJ36" i="27"/>
  <c r="AH36" i="27"/>
  <c r="AG36" i="27"/>
  <c r="AB36" i="27"/>
  <c r="AA36" i="27"/>
  <c r="W36" i="27"/>
  <c r="T36" i="27"/>
  <c r="M36" i="27"/>
  <c r="L36" i="27"/>
  <c r="H36" i="27"/>
  <c r="E36" i="27"/>
  <c r="FE35" i="27"/>
  <c r="EV35" i="27"/>
  <c r="EM35" i="27"/>
  <c r="DZ35" i="27"/>
  <c r="DY35" i="27"/>
  <c r="DW35" i="27"/>
  <c r="DV35" i="27"/>
  <c r="DT35" i="27"/>
  <c r="DS35" i="27"/>
  <c r="DN35" i="27"/>
  <c r="DM35" i="27"/>
  <c r="DI35" i="27"/>
  <c r="DF35" i="27"/>
  <c r="CY35" i="27"/>
  <c r="CX35" i="27"/>
  <c r="CT35" i="27"/>
  <c r="CQ35" i="27"/>
  <c r="CD35" i="27"/>
  <c r="CC35" i="27"/>
  <c r="CA35" i="27"/>
  <c r="BZ35" i="27"/>
  <c r="BF35" i="27"/>
  <c r="BE35" i="27"/>
  <c r="BA35" i="27"/>
  <c r="AX35" i="27"/>
  <c r="AN35" i="27"/>
  <c r="AM35" i="27"/>
  <c r="AK35" i="27"/>
  <c r="AJ35" i="27"/>
  <c r="AH35" i="27"/>
  <c r="AG35" i="27"/>
  <c r="AB35" i="27"/>
  <c r="AA35" i="27"/>
  <c r="T35" i="27"/>
  <c r="M35" i="27"/>
  <c r="L35" i="27"/>
  <c r="K35" i="27"/>
  <c r="H35" i="27"/>
  <c r="E35" i="27"/>
  <c r="FE33" i="27"/>
  <c r="EV33" i="27"/>
  <c r="EM33" i="27"/>
  <c r="DZ33" i="27"/>
  <c r="DY33" i="27"/>
  <c r="DW33" i="27"/>
  <c r="DV33" i="27"/>
  <c r="DT33" i="27"/>
  <c r="DS33" i="27"/>
  <c r="DN33" i="27"/>
  <c r="DM33" i="27"/>
  <c r="DL33" i="27"/>
  <c r="DI33" i="27"/>
  <c r="DF33" i="27"/>
  <c r="CY33" i="27"/>
  <c r="CX33" i="27"/>
  <c r="CW33" i="27"/>
  <c r="CT33" i="27"/>
  <c r="CQ33" i="27"/>
  <c r="CG33" i="27"/>
  <c r="CF33" i="27"/>
  <c r="CD33" i="27"/>
  <c r="CC33" i="27"/>
  <c r="CA33" i="27"/>
  <c r="BZ33" i="27"/>
  <c r="BU33" i="27"/>
  <c r="BT33" i="27"/>
  <c r="BS33" i="27"/>
  <c r="BP33" i="27"/>
  <c r="BM33" i="27"/>
  <c r="BF33" i="27"/>
  <c r="BE33" i="27"/>
  <c r="BD33" i="27"/>
  <c r="BA33" i="27"/>
  <c r="AX33" i="27"/>
  <c r="AN33" i="27"/>
  <c r="AM33" i="27"/>
  <c r="AK33" i="27"/>
  <c r="AJ33" i="27"/>
  <c r="AH33" i="27"/>
  <c r="AG33" i="27"/>
  <c r="AB33" i="27"/>
  <c r="AA33" i="27"/>
  <c r="W33" i="27"/>
  <c r="T33" i="27"/>
  <c r="M33" i="27"/>
  <c r="L33" i="27"/>
  <c r="K33" i="27"/>
  <c r="H33" i="27"/>
  <c r="E33" i="27"/>
  <c r="FE32" i="27"/>
  <c r="EV32" i="27"/>
  <c r="EM32" i="27"/>
  <c r="DZ32" i="27"/>
  <c r="DY32" i="27"/>
  <c r="DW32" i="27"/>
  <c r="DV32" i="27"/>
  <c r="DT32" i="27"/>
  <c r="DS32" i="27"/>
  <c r="DN32" i="27"/>
  <c r="DM32" i="27"/>
  <c r="DL32" i="27"/>
  <c r="DI32" i="27"/>
  <c r="DF32" i="27"/>
  <c r="CY32" i="27"/>
  <c r="CX32" i="27"/>
  <c r="CW32" i="27"/>
  <c r="CT32" i="27"/>
  <c r="CQ32" i="27"/>
  <c r="CG32" i="27"/>
  <c r="CF32" i="27"/>
  <c r="CD32" i="27"/>
  <c r="CC32" i="27"/>
  <c r="BU32" i="27"/>
  <c r="BT32" i="27"/>
  <c r="BS32" i="27"/>
  <c r="BP32" i="27"/>
  <c r="CB32" i="27"/>
  <c r="BF32" i="27"/>
  <c r="BE32" i="27"/>
  <c r="BD32" i="27"/>
  <c r="BA32" i="27"/>
  <c r="AN32" i="27"/>
  <c r="AM32" i="27"/>
  <c r="AK32" i="27"/>
  <c r="AJ32" i="27"/>
  <c r="AH32" i="27"/>
  <c r="AG32" i="27"/>
  <c r="AB32" i="27"/>
  <c r="AA32" i="27"/>
  <c r="Z32" i="27"/>
  <c r="W32" i="27"/>
  <c r="M32" i="27"/>
  <c r="L32" i="27"/>
  <c r="K32" i="27"/>
  <c r="H32" i="27"/>
  <c r="E32" i="27"/>
  <c r="FE31" i="27"/>
  <c r="EV31" i="27"/>
  <c r="EM31" i="27"/>
  <c r="DZ31" i="27"/>
  <c r="DY31" i="27"/>
  <c r="DW31" i="27"/>
  <c r="DV31" i="27"/>
  <c r="DT31" i="27"/>
  <c r="DS31" i="27"/>
  <c r="DN31" i="27"/>
  <c r="DM31" i="27"/>
  <c r="DL31" i="27"/>
  <c r="DI31" i="27"/>
  <c r="DF31" i="27"/>
  <c r="CY31" i="27"/>
  <c r="CX31" i="27"/>
  <c r="CW31" i="27"/>
  <c r="CT31" i="27"/>
  <c r="CQ31" i="27"/>
  <c r="BU31" i="27"/>
  <c r="BT31" i="27"/>
  <c r="BS31" i="27"/>
  <c r="BP31" i="27"/>
  <c r="BM31" i="27"/>
  <c r="AD31" i="27"/>
  <c r="BD31" i="27"/>
  <c r="M31" i="27"/>
  <c r="L31" i="27"/>
  <c r="K31" i="27"/>
  <c r="AO31" i="27" s="1"/>
  <c r="H31" i="27"/>
  <c r="E31" i="27"/>
  <c r="DZ30" i="27"/>
  <c r="DY30" i="27"/>
  <c r="DW30" i="27"/>
  <c r="DV30" i="27"/>
  <c r="DT30" i="27"/>
  <c r="DS30" i="27"/>
  <c r="DN30" i="27"/>
  <c r="DM30" i="27"/>
  <c r="DL30" i="27"/>
  <c r="DI30" i="27"/>
  <c r="DF30" i="27"/>
  <c r="CY30" i="27"/>
  <c r="CX30" i="27"/>
  <c r="CT30" i="27"/>
  <c r="CQ30" i="27"/>
  <c r="CG30" i="27"/>
  <c r="CF30" i="27"/>
  <c r="CD30" i="27"/>
  <c r="CC30" i="27"/>
  <c r="CA30" i="27"/>
  <c r="BZ30" i="27"/>
  <c r="BU30" i="27"/>
  <c r="BT30" i="27"/>
  <c r="BS30" i="27"/>
  <c r="BP30" i="27"/>
  <c r="BM30" i="27"/>
  <c r="BF30" i="27"/>
  <c r="BE30" i="27"/>
  <c r="BD30" i="27"/>
  <c r="BA30" i="27"/>
  <c r="AX30" i="27"/>
  <c r="AN30" i="27"/>
  <c r="AM30" i="27"/>
  <c r="AK30" i="27"/>
  <c r="AJ30" i="27"/>
  <c r="AH30" i="27"/>
  <c r="AG30" i="27"/>
  <c r="AB30" i="27"/>
  <c r="AA30" i="27"/>
  <c r="Z30" i="27"/>
  <c r="W30" i="27"/>
  <c r="T30" i="27"/>
  <c r="M30" i="27"/>
  <c r="L30" i="27"/>
  <c r="K30" i="27"/>
  <c r="H30" i="27"/>
  <c r="E30" i="27"/>
  <c r="FE28" i="27"/>
  <c r="EV28" i="27"/>
  <c r="EM28" i="27"/>
  <c r="DW28" i="27"/>
  <c r="DV28" i="27"/>
  <c r="DT28" i="27"/>
  <c r="DS28" i="27"/>
  <c r="DN28" i="27"/>
  <c r="DM28" i="27"/>
  <c r="DI28" i="27"/>
  <c r="DF28" i="27"/>
  <c r="CY28" i="27"/>
  <c r="CX28" i="27"/>
  <c r="CT28" i="27"/>
  <c r="CQ28" i="27"/>
  <c r="CD28" i="27"/>
  <c r="CC28" i="27"/>
  <c r="CA28" i="27"/>
  <c r="BZ28" i="27"/>
  <c r="BU28" i="27"/>
  <c r="BT28" i="27"/>
  <c r="BP28" i="27"/>
  <c r="BM28" i="27"/>
  <c r="BF28" i="27"/>
  <c r="BE28" i="27"/>
  <c r="AX28" i="27"/>
  <c r="AK28" i="27"/>
  <c r="AJ28" i="27"/>
  <c r="AH28" i="27"/>
  <c r="AG28" i="27"/>
  <c r="AB28" i="27"/>
  <c r="AA28" i="27"/>
  <c r="W28" i="27"/>
  <c r="T28" i="27"/>
  <c r="M28" i="27"/>
  <c r="L28" i="27"/>
  <c r="H28" i="27"/>
  <c r="E28" i="27"/>
  <c r="EM27" i="27"/>
  <c r="CY27" i="27"/>
  <c r="CX27" i="27"/>
  <c r="CT27" i="27"/>
  <c r="CQ27" i="27"/>
  <c r="BF27" i="27"/>
  <c r="BE27" i="27"/>
  <c r="BA27" i="27"/>
  <c r="AX27" i="27"/>
  <c r="AK27" i="27"/>
  <c r="AJ27" i="27"/>
  <c r="AH27" i="27"/>
  <c r="AG27" i="27"/>
  <c r="M27" i="27"/>
  <c r="L27" i="27"/>
  <c r="H27" i="27"/>
  <c r="E27" i="27"/>
  <c r="FE26" i="27"/>
  <c r="EV26" i="27"/>
  <c r="EM26" i="27"/>
  <c r="DZ26" i="27"/>
  <c r="DY26" i="27"/>
  <c r="DW26" i="27"/>
  <c r="DV26" i="27"/>
  <c r="DT26" i="27"/>
  <c r="DS26" i="27"/>
  <c r="CY26" i="27"/>
  <c r="CX26" i="27"/>
  <c r="CW26" i="27"/>
  <c r="CT26" i="27"/>
  <c r="CQ26" i="27"/>
  <c r="CG26" i="27"/>
  <c r="CF26" i="27"/>
  <c r="CD26" i="27"/>
  <c r="CC26" i="27"/>
  <c r="CA26" i="27"/>
  <c r="BZ26" i="27"/>
  <c r="BF26" i="27"/>
  <c r="BE26" i="27"/>
  <c r="BD26" i="27"/>
  <c r="BA26" i="27"/>
  <c r="AX26" i="27"/>
  <c r="AN26" i="27"/>
  <c r="AM26" i="27"/>
  <c r="AK26" i="27"/>
  <c r="AJ26" i="27"/>
  <c r="AH26" i="27"/>
  <c r="AG26" i="27"/>
  <c r="M26" i="27"/>
  <c r="L26" i="27"/>
  <c r="K26" i="27"/>
  <c r="H26" i="27"/>
  <c r="E26" i="27"/>
  <c r="EV25" i="27"/>
  <c r="EM25" i="27"/>
  <c r="CG25" i="27"/>
  <c r="CF25" i="27"/>
  <c r="CD25" i="27"/>
  <c r="CC25" i="27"/>
  <c r="CA25" i="27"/>
  <c r="BZ25" i="27"/>
  <c r="BF25" i="27"/>
  <c r="BE25" i="27"/>
  <c r="BD25" i="27"/>
  <c r="BA25" i="27"/>
  <c r="AX25" i="27"/>
  <c r="AN25" i="27"/>
  <c r="AM25" i="27"/>
  <c r="AK25" i="27"/>
  <c r="AJ25" i="27"/>
  <c r="AH25" i="27"/>
  <c r="AG25" i="27"/>
  <c r="M25" i="27"/>
  <c r="L25" i="27"/>
  <c r="K25" i="27"/>
  <c r="H25" i="27"/>
  <c r="E25" i="27"/>
  <c r="FE24" i="27"/>
  <c r="EV24" i="27"/>
  <c r="EM24" i="27"/>
  <c r="DZ24" i="27"/>
  <c r="DY24" i="27"/>
  <c r="DW24" i="27"/>
  <c r="DV24" i="27"/>
  <c r="DT24" i="27"/>
  <c r="DS24" i="27"/>
  <c r="DN24" i="27"/>
  <c r="DP24" i="27"/>
  <c r="DL24" i="27"/>
  <c r="DI24" i="27"/>
  <c r="DF24" i="27"/>
  <c r="CY24" i="27"/>
  <c r="CX24" i="27"/>
  <c r="CW24" i="27"/>
  <c r="CT24" i="27"/>
  <c r="CQ24" i="27"/>
  <c r="CG24" i="27"/>
  <c r="CF24" i="27"/>
  <c r="CD24" i="27"/>
  <c r="CC24" i="27"/>
  <c r="CA24" i="27"/>
  <c r="BZ24" i="27"/>
  <c r="BU24" i="27"/>
  <c r="BT24" i="27"/>
  <c r="BS24" i="27"/>
  <c r="BP24" i="27"/>
  <c r="BM24" i="27"/>
  <c r="BF24" i="27"/>
  <c r="BE24" i="27"/>
  <c r="BD24" i="27"/>
  <c r="BA24" i="27"/>
  <c r="AX24" i="27"/>
  <c r="FE23" i="27"/>
  <c r="EV23" i="27"/>
  <c r="EM23" i="27"/>
  <c r="DZ23" i="27"/>
  <c r="DY23" i="27"/>
  <c r="DW23" i="27"/>
  <c r="DV23" i="27"/>
  <c r="DT23" i="27"/>
  <c r="DS23" i="27"/>
  <c r="DN23" i="27"/>
  <c r="DM23" i="27"/>
  <c r="DL23" i="27"/>
  <c r="DI23" i="27"/>
  <c r="DF23" i="27"/>
  <c r="CY23" i="27"/>
  <c r="CX23" i="27"/>
  <c r="CW23" i="27"/>
  <c r="CT23" i="27"/>
  <c r="CQ23" i="27"/>
  <c r="CG23" i="27"/>
  <c r="CF23" i="27"/>
  <c r="CD23" i="27"/>
  <c r="CC23" i="27"/>
  <c r="CA23" i="27"/>
  <c r="BZ23" i="27"/>
  <c r="BU23" i="27"/>
  <c r="BT23" i="27"/>
  <c r="BS23" i="27"/>
  <c r="BP23" i="27"/>
  <c r="BM23" i="27"/>
  <c r="BF23" i="27"/>
  <c r="BE23" i="27"/>
  <c r="BD23" i="27"/>
  <c r="BA23" i="27"/>
  <c r="AX23" i="27"/>
  <c r="AN23" i="27"/>
  <c r="AM23" i="27"/>
  <c r="AK23" i="27"/>
  <c r="AJ23" i="27"/>
  <c r="AH23" i="27"/>
  <c r="AG23" i="27"/>
  <c r="AB23" i="27"/>
  <c r="AA23" i="27"/>
  <c r="Z23" i="27"/>
  <c r="W23" i="27"/>
  <c r="T23" i="27"/>
  <c r="M23" i="27"/>
  <c r="L23" i="27"/>
  <c r="K23" i="27"/>
  <c r="H23" i="27"/>
  <c r="E23" i="27"/>
  <c r="FE22" i="27"/>
  <c r="EV22" i="27"/>
  <c r="EM22" i="27"/>
  <c r="DW22" i="27"/>
  <c r="DV22" i="27"/>
  <c r="DT22" i="27"/>
  <c r="DS22" i="27"/>
  <c r="CY22" i="27"/>
  <c r="CX22" i="27"/>
  <c r="CT22" i="27"/>
  <c r="CQ22" i="27"/>
  <c r="CD22" i="27"/>
  <c r="CC22" i="27"/>
  <c r="CA22" i="27"/>
  <c r="BZ22" i="27"/>
  <c r="BF22" i="27"/>
  <c r="BE22" i="27"/>
  <c r="BA22" i="27"/>
  <c r="AX22" i="27"/>
  <c r="AN22" i="27"/>
  <c r="AM22" i="27"/>
  <c r="AK22" i="27"/>
  <c r="AJ22" i="27"/>
  <c r="AH22" i="27"/>
  <c r="AG22" i="27"/>
  <c r="AB22" i="27"/>
  <c r="AA22" i="27"/>
  <c r="T22" i="27"/>
  <c r="M22" i="27"/>
  <c r="L22" i="27"/>
  <c r="K22" i="27"/>
  <c r="H22" i="27"/>
  <c r="E22" i="27"/>
  <c r="AL21" i="27"/>
  <c r="AK21" i="27"/>
  <c r="AJ21" i="27"/>
  <c r="AI21" i="27"/>
  <c r="AH21" i="27"/>
  <c r="AG21" i="27"/>
  <c r="AC21" i="27"/>
  <c r="AB21" i="27"/>
  <c r="AA21" i="27"/>
  <c r="FE20" i="27"/>
  <c r="EV20" i="27"/>
  <c r="EM20" i="27"/>
  <c r="DW20" i="27"/>
  <c r="DV20" i="27"/>
  <c r="DT20" i="27"/>
  <c r="DS20" i="27"/>
  <c r="DQ20" i="27"/>
  <c r="DI20" i="27"/>
  <c r="DF20" i="27"/>
  <c r="CY20" i="27"/>
  <c r="CX20" i="27"/>
  <c r="CW20" i="27"/>
  <c r="CT20" i="27"/>
  <c r="CQ20" i="27"/>
  <c r="CG20" i="27"/>
  <c r="CF20" i="27"/>
  <c r="CD20" i="27"/>
  <c r="CC20" i="27"/>
  <c r="CA20" i="27"/>
  <c r="BZ20" i="27"/>
  <c r="BU20" i="27"/>
  <c r="BT20" i="27"/>
  <c r="BS20" i="27"/>
  <c r="BP20" i="27"/>
  <c r="BM20" i="27"/>
  <c r="BF20" i="27"/>
  <c r="BE20" i="27"/>
  <c r="BD20" i="27"/>
  <c r="BA20" i="27"/>
  <c r="AX20" i="27"/>
  <c r="AN20" i="27"/>
  <c r="AM20" i="27"/>
  <c r="AK20" i="27"/>
  <c r="AJ20" i="27"/>
  <c r="AH20" i="27"/>
  <c r="AG20" i="27"/>
  <c r="AB20" i="27"/>
  <c r="AA20" i="27"/>
  <c r="Z20" i="27"/>
  <c r="W20" i="27"/>
  <c r="T20" i="27"/>
  <c r="M20" i="27"/>
  <c r="L20" i="27"/>
  <c r="K20" i="27"/>
  <c r="H20" i="27"/>
  <c r="E20" i="27"/>
  <c r="EM19" i="27"/>
  <c r="AR19" i="27"/>
  <c r="AQ19" i="27"/>
  <c r="AP19" i="27"/>
  <c r="AL19" i="27"/>
  <c r="AK19" i="27"/>
  <c r="AJ19" i="27"/>
  <c r="AI19" i="27"/>
  <c r="AH19" i="27"/>
  <c r="AG19" i="27"/>
  <c r="FE18" i="27"/>
  <c r="EV18" i="27"/>
  <c r="EM18" i="27"/>
  <c r="DW18" i="27"/>
  <c r="DV18" i="27"/>
  <c r="DT18" i="27"/>
  <c r="DS18" i="27"/>
  <c r="DN18" i="27"/>
  <c r="DM18" i="27"/>
  <c r="DI18" i="27"/>
  <c r="DF18" i="27"/>
  <c r="CY18" i="27"/>
  <c r="CX18" i="27"/>
  <c r="CT18" i="27"/>
  <c r="CQ18" i="27"/>
  <c r="CD18" i="27"/>
  <c r="CC18" i="27"/>
  <c r="CA18" i="27"/>
  <c r="BZ18" i="27"/>
  <c r="BU18" i="27"/>
  <c r="BT18" i="27"/>
  <c r="BP18" i="27"/>
  <c r="BM18" i="27"/>
  <c r="BF18" i="27"/>
  <c r="BE18" i="27"/>
  <c r="BA18" i="27"/>
  <c r="AX18" i="27"/>
  <c r="AO18" i="27"/>
  <c r="AN18" i="27"/>
  <c r="AM18" i="27"/>
  <c r="AK18" i="27"/>
  <c r="AJ18" i="27"/>
  <c r="AH18" i="27"/>
  <c r="AG18" i="27"/>
  <c r="AB18" i="27"/>
  <c r="AA18" i="27"/>
  <c r="W18" i="27"/>
  <c r="T18" i="27"/>
  <c r="M18" i="27"/>
  <c r="L18" i="27"/>
  <c r="H18" i="27"/>
  <c r="E18" i="27"/>
  <c r="FE17" i="27"/>
  <c r="EV17" i="27"/>
  <c r="EM17" i="27"/>
  <c r="DW17" i="27"/>
  <c r="DT17" i="27"/>
  <c r="CY17" i="27"/>
  <c r="CT17" i="27"/>
  <c r="CQ17" i="27"/>
  <c r="CD17" i="27"/>
  <c r="CA17" i="27"/>
  <c r="BF17" i="27"/>
  <c r="BA17" i="27"/>
  <c r="AX17" i="27"/>
  <c r="AK17" i="27"/>
  <c r="AJ17" i="27"/>
  <c r="AH17" i="27"/>
  <c r="AG17" i="27"/>
  <c r="M17" i="27"/>
  <c r="L17" i="27"/>
  <c r="H17" i="27"/>
  <c r="E17" i="27"/>
  <c r="DW16" i="27"/>
  <c r="DV16" i="27"/>
  <c r="DN16" i="27"/>
  <c r="DM16" i="27"/>
  <c r="DI16" i="27"/>
  <c r="DF16" i="27"/>
  <c r="CY16" i="27"/>
  <c r="CX16" i="27"/>
  <c r="CT16" i="27"/>
  <c r="CQ16" i="27"/>
  <c r="CD16" i="27"/>
  <c r="CC16" i="27"/>
  <c r="CA16" i="27"/>
  <c r="BZ16" i="27"/>
  <c r="BU16" i="27"/>
  <c r="BT16" i="27"/>
  <c r="BP16" i="27"/>
  <c r="BM16" i="27"/>
  <c r="BF16" i="27"/>
  <c r="BE16" i="27"/>
  <c r="BA16" i="27"/>
  <c r="AX16" i="27"/>
  <c r="AK16" i="27"/>
  <c r="AJ16" i="27"/>
  <c r="AH16" i="27"/>
  <c r="AG16" i="27"/>
  <c r="AB16" i="27"/>
  <c r="AA16" i="27"/>
  <c r="W16" i="27"/>
  <c r="T16" i="27"/>
  <c r="M16" i="27"/>
  <c r="L16" i="27"/>
  <c r="H16" i="27"/>
  <c r="E16" i="27"/>
  <c r="DZ15" i="27"/>
  <c r="DY15" i="27"/>
  <c r="DW15" i="27"/>
  <c r="DV15" i="27"/>
  <c r="DT15" i="27"/>
  <c r="DS15" i="27"/>
  <c r="DN15" i="27"/>
  <c r="DM15" i="27"/>
  <c r="DL15" i="27"/>
  <c r="DI15" i="27"/>
  <c r="DF15" i="27"/>
  <c r="CY15" i="27"/>
  <c r="CX15" i="27"/>
  <c r="CW15" i="27"/>
  <c r="CT15" i="27"/>
  <c r="CQ15" i="27"/>
  <c r="CG15" i="27"/>
  <c r="CF15" i="27"/>
  <c r="CD15" i="27"/>
  <c r="CC15" i="27"/>
  <c r="CA15" i="27"/>
  <c r="BZ15" i="27"/>
  <c r="BU15" i="27"/>
  <c r="BT15" i="27"/>
  <c r="BS15" i="27"/>
  <c r="BP15" i="27"/>
  <c r="BM15" i="27"/>
  <c r="BF15" i="27"/>
  <c r="BE15" i="27"/>
  <c r="BD15" i="27"/>
  <c r="BA15" i="27"/>
  <c r="AX15" i="27"/>
  <c r="AN15" i="27"/>
  <c r="AM15" i="27"/>
  <c r="AK15" i="27"/>
  <c r="AJ15" i="27"/>
  <c r="AH15" i="27"/>
  <c r="AG15" i="27"/>
  <c r="AB15" i="27"/>
  <c r="AA15" i="27"/>
  <c r="Z15" i="27"/>
  <c r="W15" i="27"/>
  <c r="T15" i="27"/>
  <c r="M15" i="27"/>
  <c r="L15" i="27"/>
  <c r="K15" i="27"/>
  <c r="H15" i="27"/>
  <c r="E15" i="27"/>
  <c r="FE14" i="27"/>
  <c r="EV14" i="27"/>
  <c r="EM14" i="27"/>
  <c r="DW14" i="27"/>
  <c r="EC14" i="27" s="1"/>
  <c r="DV14" i="27"/>
  <c r="EB14" i="27" s="1"/>
  <c r="DT14" i="27"/>
  <c r="DS14" i="27"/>
  <c r="DI14" i="27"/>
  <c r="DO14" i="27" s="1"/>
  <c r="DF14" i="27"/>
  <c r="CY14" i="27"/>
  <c r="CX14" i="27"/>
  <c r="CT14" i="27"/>
  <c r="CQ14" i="27"/>
  <c r="CD14" i="27"/>
  <c r="CJ14" i="27" s="1"/>
  <c r="CC14" i="27"/>
  <c r="CI14" i="27" s="1"/>
  <c r="CA14" i="27"/>
  <c r="BZ14" i="27"/>
  <c r="BP14" i="27"/>
  <c r="BV14" i="27" s="1"/>
  <c r="BM14" i="27"/>
  <c r="BF14" i="27"/>
  <c r="BE14" i="27"/>
  <c r="BA14" i="27"/>
  <c r="AX14" i="27"/>
  <c r="AK14" i="27"/>
  <c r="AQ14" i="27" s="1"/>
  <c r="AJ14" i="27"/>
  <c r="AP14" i="27" s="1"/>
  <c r="AH14" i="27"/>
  <c r="AG14" i="27"/>
  <c r="W14" i="27"/>
  <c r="AC14" i="27" s="1"/>
  <c r="T14" i="27"/>
  <c r="M14" i="27"/>
  <c r="L14" i="27"/>
  <c r="H14" i="27"/>
  <c r="E14" i="27"/>
  <c r="FE12" i="27"/>
  <c r="EV12" i="27"/>
  <c r="EM12" i="27"/>
  <c r="DW12" i="27"/>
  <c r="DV12" i="27"/>
  <c r="DT12" i="27"/>
  <c r="DS12" i="27"/>
  <c r="DN12" i="27"/>
  <c r="DM12" i="27"/>
  <c r="DI12" i="27"/>
  <c r="DF12" i="27"/>
  <c r="CY12" i="27"/>
  <c r="CX12" i="27"/>
  <c r="CT12" i="27"/>
  <c r="CQ12" i="27"/>
  <c r="CD12" i="27"/>
  <c r="CC12" i="27"/>
  <c r="CA12" i="27"/>
  <c r="BZ12" i="27"/>
  <c r="BU12" i="27"/>
  <c r="BT12" i="27"/>
  <c r="BP12" i="27"/>
  <c r="BM12" i="27"/>
  <c r="BF12" i="27"/>
  <c r="BE12" i="27"/>
  <c r="BA12" i="27"/>
  <c r="AX12" i="27"/>
  <c r="AK12" i="27"/>
  <c r="AJ12" i="27"/>
  <c r="AH12" i="27"/>
  <c r="AG12" i="27"/>
  <c r="AB12" i="27"/>
  <c r="AA12" i="27"/>
  <c r="W12" i="27"/>
  <c r="T12" i="27"/>
  <c r="M12" i="27"/>
  <c r="L12" i="27"/>
  <c r="H12" i="27"/>
  <c r="E12" i="27"/>
  <c r="FE11" i="27"/>
  <c r="EV11" i="27"/>
  <c r="EM11" i="27"/>
  <c r="DZ11" i="27"/>
  <c r="DY11" i="27"/>
  <c r="DW11" i="27"/>
  <c r="DV11" i="27"/>
  <c r="DT11" i="27"/>
  <c r="DS11" i="27"/>
  <c r="DN11" i="27"/>
  <c r="DM11" i="27"/>
  <c r="DL11" i="27"/>
  <c r="DI11" i="27"/>
  <c r="DF11" i="27"/>
  <c r="CY11" i="27"/>
  <c r="CX11" i="27"/>
  <c r="CW11" i="27"/>
  <c r="CT11" i="27"/>
  <c r="CQ11" i="27"/>
  <c r="CG11" i="27"/>
  <c r="CF11" i="27"/>
  <c r="CD11" i="27"/>
  <c r="CC11" i="27"/>
  <c r="CA11" i="27"/>
  <c r="BZ11" i="27"/>
  <c r="BU11" i="27"/>
  <c r="BT11" i="27"/>
  <c r="BS11" i="27"/>
  <c r="BP11" i="27"/>
  <c r="BM11" i="27"/>
  <c r="BF11" i="27"/>
  <c r="BE11" i="27"/>
  <c r="BD11" i="27"/>
  <c r="BA11" i="27"/>
  <c r="AX11" i="27"/>
  <c r="AN11" i="27"/>
  <c r="AM11" i="27"/>
  <c r="AK11" i="27"/>
  <c r="AJ11" i="27"/>
  <c r="AH11" i="27"/>
  <c r="AG11" i="27"/>
  <c r="AB11" i="27"/>
  <c r="AA11" i="27"/>
  <c r="Z11" i="27"/>
  <c r="W11" i="27"/>
  <c r="T11" i="27"/>
  <c r="M11" i="27"/>
  <c r="L11" i="27"/>
  <c r="K11" i="27"/>
  <c r="H11" i="27"/>
  <c r="E11" i="27"/>
  <c r="AR20" i="28" l="1"/>
  <c r="AI20" i="28"/>
  <c r="CG53" i="27"/>
  <c r="CF53" i="27"/>
  <c r="Q20" i="28"/>
  <c r="K20" i="28"/>
  <c r="Z20" i="28"/>
  <c r="V20" i="28"/>
  <c r="AB20" i="28" s="1"/>
  <c r="AO17" i="28"/>
  <c r="AU17" i="28" s="1"/>
  <c r="T20" i="28"/>
  <c r="AF17" i="28"/>
  <c r="AL17" i="28" s="1"/>
  <c r="N20" i="28"/>
  <c r="W17" i="28"/>
  <c r="H20" i="28"/>
  <c r="U20" i="28"/>
  <c r="AA19" i="28"/>
  <c r="AE14" i="27"/>
  <c r="AD14" i="27"/>
  <c r="DA16" i="27"/>
  <c r="BD53" i="27"/>
  <c r="AQ45" i="27"/>
  <c r="AP45" i="27"/>
  <c r="DB16" i="27"/>
  <c r="AM53" i="27"/>
  <c r="BP53" i="27"/>
  <c r="DI53" i="27"/>
  <c r="AG53" i="27"/>
  <c r="DO20" i="27"/>
  <c r="AC36" i="27"/>
  <c r="BG36" i="27"/>
  <c r="DO36" i="27"/>
  <c r="DR36" i="27" s="1"/>
  <c r="N41" i="27"/>
  <c r="BV41" i="27"/>
  <c r="CZ41" i="27"/>
  <c r="DO46" i="27"/>
  <c r="Z53" i="27"/>
  <c r="AN53" i="27"/>
  <c r="BS53" i="27"/>
  <c r="DL53" i="27"/>
  <c r="DO18" i="27"/>
  <c r="BV28" i="27"/>
  <c r="CZ28" i="27"/>
  <c r="AC40" i="27"/>
  <c r="AF40" i="27" s="1"/>
  <c r="BG40" i="27"/>
  <c r="DO40" i="27"/>
  <c r="BM53" i="27"/>
  <c r="AQ31" i="27"/>
  <c r="BG12" i="27"/>
  <c r="CZ14" i="27"/>
  <c r="BA53" i="27"/>
  <c r="AD12" i="27"/>
  <c r="K53" i="27"/>
  <c r="BZ53" i="27"/>
  <c r="CW53" i="27"/>
  <c r="AE12" i="27"/>
  <c r="EA20" i="27"/>
  <c r="AL31" i="27"/>
  <c r="N36" i="27"/>
  <c r="BV36" i="27"/>
  <c r="CZ36" i="27"/>
  <c r="AC41" i="27"/>
  <c r="AF41" i="27" s="1"/>
  <c r="BG41" i="27"/>
  <c r="BJ41" i="27" s="1"/>
  <c r="DO41" i="27"/>
  <c r="DF53" i="27"/>
  <c r="E53" i="27"/>
  <c r="DO12" i="27"/>
  <c r="N14" i="27"/>
  <c r="Q14" i="27" s="1"/>
  <c r="H53" i="27"/>
  <c r="N17" i="27"/>
  <c r="Q17" i="27" s="1"/>
  <c r="AI31" i="27"/>
  <c r="L53" i="27"/>
  <c r="O53" i="27" s="1"/>
  <c r="CA53" i="27"/>
  <c r="BG17" i="27"/>
  <c r="BV18" i="27"/>
  <c r="DO28" i="27"/>
  <c r="DR28" i="27" s="1"/>
  <c r="BV40" i="27"/>
  <c r="CZ40" i="27"/>
  <c r="CD53" i="27"/>
  <c r="AX53" i="27"/>
  <c r="AC12" i="27"/>
  <c r="N28" i="27"/>
  <c r="Q28" i="27" s="1"/>
  <c r="CE31" i="27"/>
  <c r="M53" i="27"/>
  <c r="CC53" i="27"/>
  <c r="N12" i="27"/>
  <c r="BV12" i="27"/>
  <c r="CZ12" i="27"/>
  <c r="AC18" i="27"/>
  <c r="AC28" i="27"/>
  <c r="AF28" i="27" s="1"/>
  <c r="AP31" i="27"/>
  <c r="N45" i="27"/>
  <c r="Q45" i="27" s="1"/>
  <c r="AK53" i="27"/>
  <c r="W53" i="27"/>
  <c r="BF53" i="27"/>
  <c r="BE53" i="27"/>
  <c r="T53" i="27"/>
  <c r="EI19" i="27"/>
  <c r="EO19" i="27" s="1"/>
  <c r="D17" i="32"/>
  <c r="AH53" i="27"/>
  <c r="C17" i="32"/>
  <c r="AJ53" i="27"/>
  <c r="DN53" i="27"/>
  <c r="DQ53" i="27" s="1"/>
  <c r="DM53" i="27"/>
  <c r="BU53" i="27"/>
  <c r="BT53" i="27"/>
  <c r="AB53" i="27"/>
  <c r="AA53" i="27"/>
  <c r="CT53" i="27"/>
  <c r="CZ46" i="27"/>
  <c r="CQ53" i="27"/>
  <c r="CX53" i="27"/>
  <c r="DA53" i="27" s="1"/>
  <c r="CY53" i="27"/>
  <c r="DB53" i="27" s="1"/>
  <c r="AD40" i="27"/>
  <c r="DP40" i="27"/>
  <c r="DA39" i="27"/>
  <c r="O20" i="27"/>
  <c r="AD30" i="27"/>
  <c r="BW31" i="27"/>
  <c r="BH33" i="27"/>
  <c r="O39" i="27"/>
  <c r="BH39" i="27"/>
  <c r="AD42" i="27"/>
  <c r="BH42" i="27"/>
  <c r="DP42" i="27"/>
  <c r="AE31" i="27"/>
  <c r="DB31" i="27"/>
  <c r="AE33" i="27"/>
  <c r="BX33" i="27"/>
  <c r="BX31" i="27"/>
  <c r="BI33" i="27"/>
  <c r="BH41" i="27"/>
  <c r="BW40" i="27"/>
  <c r="DQ31" i="27"/>
  <c r="DQ33" i="27"/>
  <c r="P20" i="27"/>
  <c r="AD41" i="27"/>
  <c r="DP41" i="27"/>
  <c r="DP20" i="27"/>
  <c r="O35" i="27"/>
  <c r="BW39" i="27"/>
  <c r="DP39" i="27"/>
  <c r="BW42" i="27"/>
  <c r="DA42" i="27"/>
  <c r="BH40" i="27"/>
  <c r="AE30" i="27"/>
  <c r="DP31" i="27"/>
  <c r="CB31" i="27"/>
  <c r="AD33" i="27"/>
  <c r="BW33" i="27"/>
  <c r="DP33" i="27"/>
  <c r="P35" i="27"/>
  <c r="AD39" i="27"/>
  <c r="BW41" i="27"/>
  <c r="DA41" i="27"/>
  <c r="DQ15" i="27"/>
  <c r="DQ23" i="27"/>
  <c r="DP14" i="27"/>
  <c r="DP30" i="27"/>
  <c r="DP35" i="27"/>
  <c r="DQ40" i="27"/>
  <c r="DQ14" i="27"/>
  <c r="DQ30" i="27"/>
  <c r="DQ35" i="27"/>
  <c r="DQ46" i="27"/>
  <c r="DP16" i="27"/>
  <c r="DQ18" i="27"/>
  <c r="DQ28" i="27"/>
  <c r="DQ32" i="27"/>
  <c r="DQ42" i="27"/>
  <c r="DP12" i="27"/>
  <c r="DQ12" i="27"/>
  <c r="DQ16" i="27"/>
  <c r="DP36" i="27"/>
  <c r="DP18" i="27"/>
  <c r="DQ24" i="27"/>
  <c r="DP28" i="27"/>
  <c r="DP32" i="27"/>
  <c r="DP15" i="27"/>
  <c r="DP23" i="27"/>
  <c r="DQ36" i="27"/>
  <c r="DQ39" i="27"/>
  <c r="DA27" i="27"/>
  <c r="DA28" i="27"/>
  <c r="DB32" i="27"/>
  <c r="DA12" i="27"/>
  <c r="DB27" i="27"/>
  <c r="DB12" i="27"/>
  <c r="DA20" i="27"/>
  <c r="DA36" i="27"/>
  <c r="DB39" i="27"/>
  <c r="DB26" i="27"/>
  <c r="DB20" i="27"/>
  <c r="DA22" i="27"/>
  <c r="DA49" i="27"/>
  <c r="DA18" i="27"/>
  <c r="DB23" i="27"/>
  <c r="DB24" i="27"/>
  <c r="DB42" i="27"/>
  <c r="DA47" i="27"/>
  <c r="BW18" i="27"/>
  <c r="BW12" i="27"/>
  <c r="BW16" i="27"/>
  <c r="BX18" i="27"/>
  <c r="BX28" i="27"/>
  <c r="BX12" i="27"/>
  <c r="BW30" i="27"/>
  <c r="BX36" i="27"/>
  <c r="BX24" i="27"/>
  <c r="BW46" i="27"/>
  <c r="BX23" i="27"/>
  <c r="BX16" i="27"/>
  <c r="BW14" i="27"/>
  <c r="BX40" i="27"/>
  <c r="BX46" i="27"/>
  <c r="BX20" i="27"/>
  <c r="BW36" i="27"/>
  <c r="BW24" i="27"/>
  <c r="BX30" i="27"/>
  <c r="BX14" i="27"/>
  <c r="BW32" i="27"/>
  <c r="BX15" i="27"/>
  <c r="BW28" i="27"/>
  <c r="BX41" i="27"/>
  <c r="BW15" i="27"/>
  <c r="BW20" i="27"/>
  <c r="BW23" i="27"/>
  <c r="BX32" i="27"/>
  <c r="BX39" i="27"/>
  <c r="BX42" i="27"/>
  <c r="BI14" i="27"/>
  <c r="BI11" i="27"/>
  <c r="BI17" i="27"/>
  <c r="BH27" i="27"/>
  <c r="BI46" i="27"/>
  <c r="BI47" i="27"/>
  <c r="BH14" i="27"/>
  <c r="BH26" i="27"/>
  <c r="BI27" i="27"/>
  <c r="BH32" i="27"/>
  <c r="BI40" i="27"/>
  <c r="BH20" i="27"/>
  <c r="BH23" i="27"/>
  <c r="BI26" i="27"/>
  <c r="BI15" i="27"/>
  <c r="BI20" i="27"/>
  <c r="BI23" i="27"/>
  <c r="BI39" i="27"/>
  <c r="BI42" i="27"/>
  <c r="BH18" i="27"/>
  <c r="BH22" i="27"/>
  <c r="BH28" i="27"/>
  <c r="BI41" i="27"/>
  <c r="BI12" i="27"/>
  <c r="BI16" i="27"/>
  <c r="BH24" i="27"/>
  <c r="BI25" i="27"/>
  <c r="BI30" i="27"/>
  <c r="BI35" i="27"/>
  <c r="BH36" i="27"/>
  <c r="BH48" i="27"/>
  <c r="BI49" i="27"/>
  <c r="BH15" i="27"/>
  <c r="BI32" i="27"/>
  <c r="BH12" i="27"/>
  <c r="BH16" i="27"/>
  <c r="BI18" i="27"/>
  <c r="BI22" i="27"/>
  <c r="BH25" i="27"/>
  <c r="BI28" i="27"/>
  <c r="BH30" i="27"/>
  <c r="BH35" i="27"/>
  <c r="BH49" i="27"/>
  <c r="BH11" i="27"/>
  <c r="BI24" i="27"/>
  <c r="BI36" i="27"/>
  <c r="BH46" i="27"/>
  <c r="BH47" i="27"/>
  <c r="BI48" i="27"/>
  <c r="O27" i="27"/>
  <c r="O31" i="27"/>
  <c r="P32" i="27"/>
  <c r="P33" i="27"/>
  <c r="O40" i="27"/>
  <c r="AE41" i="27"/>
  <c r="P49" i="27"/>
  <c r="O14" i="27"/>
  <c r="AD16" i="27"/>
  <c r="O18" i="27"/>
  <c r="P27" i="27"/>
  <c r="AD28" i="27"/>
  <c r="O30" i="27"/>
  <c r="P31" i="27"/>
  <c r="P40" i="27"/>
  <c r="O45" i="27"/>
  <c r="AD46" i="27"/>
  <c r="P14" i="27"/>
  <c r="AE16" i="27"/>
  <c r="O17" i="27"/>
  <c r="P18" i="27"/>
  <c r="O22" i="27"/>
  <c r="O26" i="27"/>
  <c r="AE28" i="27"/>
  <c r="P30" i="27"/>
  <c r="AD36" i="27"/>
  <c r="Q41" i="27"/>
  <c r="O42" i="27"/>
  <c r="P45" i="27"/>
  <c r="AE46" i="27"/>
  <c r="O48" i="27"/>
  <c r="P11" i="27"/>
  <c r="AE15" i="27"/>
  <c r="AE20" i="27"/>
  <c r="AE23" i="27"/>
  <c r="AE32" i="27"/>
  <c r="AE39" i="27"/>
  <c r="P41" i="27"/>
  <c r="O46" i="27"/>
  <c r="P47" i="27"/>
  <c r="O12" i="27"/>
  <c r="O16" i="27"/>
  <c r="AD18" i="27"/>
  <c r="AD21" i="27"/>
  <c r="AD22" i="27"/>
  <c r="O28" i="27"/>
  <c r="AE40" i="27"/>
  <c r="P46" i="27"/>
  <c r="P12" i="27"/>
  <c r="O15" i="27"/>
  <c r="P16" i="27"/>
  <c r="AE18" i="27"/>
  <c r="AE21" i="27"/>
  <c r="O23" i="27"/>
  <c r="O25" i="27"/>
  <c r="P28" i="27"/>
  <c r="AD35" i="27"/>
  <c r="O36" i="27"/>
  <c r="P15" i="27"/>
  <c r="AF21" i="27"/>
  <c r="P23" i="27"/>
  <c r="P25" i="27"/>
  <c r="O32" i="27"/>
  <c r="O33" i="27"/>
  <c r="AE35" i="27"/>
  <c r="P36" i="27"/>
  <c r="P39" i="27"/>
  <c r="AE42" i="27"/>
  <c r="O49" i="27"/>
  <c r="O11" i="27"/>
  <c r="AD15" i="27"/>
  <c r="P17" i="27"/>
  <c r="AD20" i="27"/>
  <c r="P22" i="27"/>
  <c r="AD23" i="27"/>
  <c r="P26" i="27"/>
  <c r="AD32" i="27"/>
  <c r="AE36" i="27"/>
  <c r="O41" i="27"/>
  <c r="P42" i="27"/>
  <c r="O47" i="27"/>
  <c r="P48" i="27"/>
  <c r="Q36" i="27"/>
  <c r="DQ41" i="27"/>
  <c r="N40" i="27"/>
  <c r="EH19" i="27"/>
  <c r="EN19" i="27" s="1"/>
  <c r="E17" i="32"/>
  <c r="EJ19" i="27"/>
  <c r="EP19" i="27" s="1"/>
  <c r="DB17" i="27"/>
  <c r="EC17" i="27"/>
  <c r="DB14" i="27"/>
  <c r="DX46" i="27"/>
  <c r="DU46" i="27"/>
  <c r="DP46" i="27"/>
  <c r="EB46" i="27"/>
  <c r="EC46" i="27"/>
  <c r="CB27" i="27"/>
  <c r="DU27" i="27"/>
  <c r="AT19" i="27"/>
  <c r="CE39" i="27"/>
  <c r="CJ27" i="27"/>
  <c r="AB17" i="28"/>
  <c r="BG27" i="27"/>
  <c r="CE27" i="27"/>
  <c r="CZ27" i="27"/>
  <c r="DX27" i="27"/>
  <c r="CI27" i="27"/>
  <c r="AA17" i="28"/>
  <c r="EC27" i="27"/>
  <c r="EB27" i="27"/>
  <c r="AB11" i="28"/>
  <c r="AA11" i="28"/>
  <c r="AJ20" i="28"/>
  <c r="AB13" i="28"/>
  <c r="AA13" i="28"/>
  <c r="AC13" i="28"/>
  <c r="AM20" i="28"/>
  <c r="AS20" i="28" s="1"/>
  <c r="AN20" i="28"/>
  <c r="AT20" i="28" s="1"/>
  <c r="E20" i="28"/>
  <c r="AU13" i="28"/>
  <c r="AK20" i="28"/>
  <c r="EB33" i="27"/>
  <c r="CH31" i="27"/>
  <c r="BG31" i="27"/>
  <c r="AQ27" i="27"/>
  <c r="CE35" i="27"/>
  <c r="N46" i="27"/>
  <c r="AA20" i="28"/>
  <c r="AF11" i="28"/>
  <c r="AL11" i="28" s="1"/>
  <c r="AS11" i="28"/>
  <c r="AI16" i="27"/>
  <c r="AO23" i="27"/>
  <c r="CJ24" i="27"/>
  <c r="AI25" i="27"/>
  <c r="AI17" i="27"/>
  <c r="DZ53" i="27"/>
  <c r="EB24" i="27"/>
  <c r="AO26" i="27"/>
  <c r="N35" i="27"/>
  <c r="AL27" i="27"/>
  <c r="EA23" i="27"/>
  <c r="AI28" i="27"/>
  <c r="CJ49" i="27"/>
  <c r="AL20" i="27"/>
  <c r="AI22" i="27"/>
  <c r="DX18" i="27"/>
  <c r="EC15" i="27"/>
  <c r="EC16" i="27"/>
  <c r="DU23" i="27"/>
  <c r="EA24" i="27"/>
  <c r="AQ28" i="27"/>
  <c r="EC22" i="27"/>
  <c r="AI23" i="27"/>
  <c r="CJ25" i="27"/>
  <c r="AI26" i="27"/>
  <c r="DU28" i="27"/>
  <c r="CB28" i="27"/>
  <c r="BV30" i="27"/>
  <c r="DO30" i="27"/>
  <c r="AL15" i="27"/>
  <c r="DU32" i="27"/>
  <c r="AP40" i="27"/>
  <c r="CB41" i="27"/>
  <c r="AI15" i="27"/>
  <c r="AP18" i="27"/>
  <c r="DU24" i="27"/>
  <c r="CJ28" i="27"/>
  <c r="EC41" i="27"/>
  <c r="AQ15" i="27"/>
  <c r="AL18" i="27"/>
  <c r="AP30" i="27"/>
  <c r="CI30" i="27"/>
  <c r="CB11" i="27"/>
  <c r="CH15" i="27"/>
  <c r="AP20" i="27"/>
  <c r="CJ26" i="27"/>
  <c r="EC28" i="27"/>
  <c r="AP35" i="27"/>
  <c r="BV11" i="27"/>
  <c r="CJ23" i="27"/>
  <c r="EB23" i="27"/>
  <c r="EB26" i="27"/>
  <c r="AQ48" i="27"/>
  <c r="CJ48" i="27"/>
  <c r="AE46" i="32" s="1"/>
  <c r="AP17" i="27"/>
  <c r="N18" i="27"/>
  <c r="DX24" i="27"/>
  <c r="AO25" i="27"/>
  <c r="CB33" i="27"/>
  <c r="AI36" i="27"/>
  <c r="AP39" i="27"/>
  <c r="CI39" i="27"/>
  <c r="AO49" i="27"/>
  <c r="DU49" i="27"/>
  <c r="CE14" i="27"/>
  <c r="CK14" i="27" s="1"/>
  <c r="DX17" i="27"/>
  <c r="AQ18" i="27"/>
  <c r="N27" i="27"/>
  <c r="AI33" i="27"/>
  <c r="CJ35" i="27"/>
  <c r="EC35" i="27"/>
  <c r="CJ36" i="27"/>
  <c r="DO42" i="27"/>
  <c r="CE47" i="27"/>
  <c r="AC15" i="27"/>
  <c r="EC20" i="27"/>
  <c r="AF36" i="27"/>
  <c r="N30" i="27"/>
  <c r="EA32" i="27"/>
  <c r="CI33" i="27"/>
  <c r="CZ48" i="27"/>
  <c r="CB14" i="27"/>
  <c r="N16" i="27"/>
  <c r="AI35" i="27"/>
  <c r="AI46" i="27"/>
  <c r="BG48" i="27"/>
  <c r="DU48" i="27"/>
  <c r="DX23" i="27"/>
  <c r="AP49" i="27"/>
  <c r="DX49" i="27"/>
  <c r="CE18" i="27"/>
  <c r="CH20" i="27"/>
  <c r="AI48" i="27"/>
  <c r="EC48" i="27"/>
  <c r="BF46" i="32" s="1"/>
  <c r="EM53" i="27"/>
  <c r="AI14" i="27"/>
  <c r="BG14" i="27"/>
  <c r="EB15" i="27"/>
  <c r="AP16" i="27"/>
  <c r="AL17" i="27"/>
  <c r="CB18" i="27"/>
  <c r="DU18" i="27"/>
  <c r="AO20" i="27"/>
  <c r="BG20" i="27"/>
  <c r="BV23" i="27"/>
  <c r="BV24" i="27"/>
  <c r="DA26" i="27"/>
  <c r="EC30" i="27"/>
  <c r="CH32" i="27"/>
  <c r="BV33" i="27"/>
  <c r="EC33" i="27"/>
  <c r="AC35" i="27"/>
  <c r="AC39" i="27"/>
  <c r="EC40" i="27"/>
  <c r="DU41" i="27"/>
  <c r="AP46" i="27"/>
  <c r="BG47" i="27"/>
  <c r="DX47" i="27"/>
  <c r="EB40" i="27"/>
  <c r="CB42" i="27"/>
  <c r="AI45" i="27"/>
  <c r="CJ47" i="27"/>
  <c r="DU47" i="27"/>
  <c r="EC49" i="27"/>
  <c r="BF47" i="32" s="1"/>
  <c r="CZ15" i="27"/>
  <c r="DO32" i="27"/>
  <c r="AI40" i="27"/>
  <c r="DU17" i="27"/>
  <c r="EA26" i="27"/>
  <c r="DX28" i="27"/>
  <c r="CZ30" i="27"/>
  <c r="CZ33" i="27"/>
  <c r="CI41" i="27"/>
  <c r="AC42" i="27"/>
  <c r="BV42" i="27"/>
  <c r="CI48" i="27"/>
  <c r="AD46" i="32" s="1"/>
  <c r="AO15" i="27"/>
  <c r="AL16" i="27"/>
  <c r="DU16" i="27"/>
  <c r="BG18" i="27"/>
  <c r="AL22" i="27"/>
  <c r="CB30" i="27"/>
  <c r="AO39" i="27"/>
  <c r="CH39" i="27"/>
  <c r="N15" i="27"/>
  <c r="DO15" i="27"/>
  <c r="AI18" i="27"/>
  <c r="BG23" i="27"/>
  <c r="CH33" i="27"/>
  <c r="AO35" i="27"/>
  <c r="DX39" i="27"/>
  <c r="CB46" i="27"/>
  <c r="EC47" i="27"/>
  <c r="CE48" i="27"/>
  <c r="BG49" i="27"/>
  <c r="BV15" i="27"/>
  <c r="CJ18" i="27"/>
  <c r="BG24" i="27"/>
  <c r="BG25" i="27"/>
  <c r="BG26" i="27"/>
  <c r="DU26" i="27"/>
  <c r="AI30" i="27"/>
  <c r="DU14" i="27"/>
  <c r="CB15" i="27"/>
  <c r="DU15" i="27"/>
  <c r="CI16" i="27"/>
  <c r="CI18" i="27"/>
  <c r="AL23" i="27"/>
  <c r="CB23" i="27"/>
  <c r="CB24" i="27"/>
  <c r="AL25" i="27"/>
  <c r="CB25" i="27"/>
  <c r="AL26" i="27"/>
  <c r="CB26" i="27"/>
  <c r="CJ31" i="27"/>
  <c r="CJ32" i="27"/>
  <c r="EB32" i="27"/>
  <c r="DO33" i="27"/>
  <c r="CB35" i="27"/>
  <c r="CB39" i="27"/>
  <c r="DU39" i="27"/>
  <c r="DR40" i="27"/>
  <c r="AI47" i="27"/>
  <c r="N48" i="27"/>
  <c r="DV53" i="27"/>
  <c r="CZ18" i="27"/>
  <c r="AQ21" i="27"/>
  <c r="CE28" i="27"/>
  <c r="EA31" i="27"/>
  <c r="DX32" i="27"/>
  <c r="EA35" i="27"/>
  <c r="EB41" i="27"/>
  <c r="AP42" i="27"/>
  <c r="CI42" i="27"/>
  <c r="BF48" i="32"/>
  <c r="AD11" i="27"/>
  <c r="DT53" i="27"/>
  <c r="CE15" i="27"/>
  <c r="CZ16" i="27"/>
  <c r="CB17" i="27"/>
  <c r="CZ17" i="27"/>
  <c r="EC18" i="27"/>
  <c r="AC20" i="27"/>
  <c r="CZ20" i="27"/>
  <c r="AP21" i="27"/>
  <c r="AP22" i="27"/>
  <c r="DB22" i="27"/>
  <c r="CH30" i="27"/>
  <c r="DU30" i="27"/>
  <c r="DX30" i="27"/>
  <c r="DX31" i="27"/>
  <c r="AI32" i="27"/>
  <c r="AO33" i="27"/>
  <c r="DX33" i="27"/>
  <c r="CI35" i="27"/>
  <c r="CZ35" i="27"/>
  <c r="CB36" i="27"/>
  <c r="EC36" i="27"/>
  <c r="EC39" i="27"/>
  <c r="CB40" i="27"/>
  <c r="CI40" i="27"/>
  <c r="AI41" i="27"/>
  <c r="AP41" i="27"/>
  <c r="CZ42" i="27"/>
  <c r="DX42" i="27"/>
  <c r="AO46" i="27"/>
  <c r="CE46" i="27"/>
  <c r="AQ47" i="27"/>
  <c r="AP48" i="27"/>
  <c r="CB48" i="27"/>
  <c r="EB48" i="27"/>
  <c r="BE46" i="32" s="1"/>
  <c r="DX48" i="27"/>
  <c r="CI49" i="27"/>
  <c r="DB49" i="27"/>
  <c r="CZ11" i="27"/>
  <c r="CI12" i="27"/>
  <c r="DS53" i="27"/>
  <c r="EV53" i="27"/>
  <c r="CE16" i="27"/>
  <c r="CJ20" i="27"/>
  <c r="DU20" i="27"/>
  <c r="AO22" i="27"/>
  <c r="BG22" i="27"/>
  <c r="CE22" i="27"/>
  <c r="AP23" i="27"/>
  <c r="CH23" i="27"/>
  <c r="CH24" i="27"/>
  <c r="AP25" i="27"/>
  <c r="CH25" i="27"/>
  <c r="AP26" i="27"/>
  <c r="CH26" i="27"/>
  <c r="AL28" i="27"/>
  <c r="AQ30" i="27"/>
  <c r="BG30" i="27"/>
  <c r="DU31" i="27"/>
  <c r="AC32" i="27"/>
  <c r="CZ32" i="27"/>
  <c r="AL33" i="27"/>
  <c r="EA33" i="27"/>
  <c r="DU35" i="27"/>
  <c r="DB40" i="27"/>
  <c r="N42" i="27"/>
  <c r="CE42" i="27"/>
  <c r="DU42" i="27"/>
  <c r="AL46" i="27"/>
  <c r="AP47" i="27"/>
  <c r="CB47" i="27"/>
  <c r="EB47" i="27"/>
  <c r="CE49" i="27"/>
  <c r="CB22" i="27"/>
  <c r="CE23" i="27"/>
  <c r="DA23" i="27"/>
  <c r="CE24" i="27"/>
  <c r="DA24" i="27"/>
  <c r="CE25" i="27"/>
  <c r="CE26" i="27"/>
  <c r="AQ39" i="27"/>
  <c r="EA39" i="27"/>
  <c r="DA40" i="27"/>
  <c r="DB41" i="27"/>
  <c r="AQ49" i="27"/>
  <c r="AP15" i="27"/>
  <c r="AQ16" i="27"/>
  <c r="BV16" i="27"/>
  <c r="DO16" i="27"/>
  <c r="EB22" i="27"/>
  <c r="EC23" i="27"/>
  <c r="DO23" i="27"/>
  <c r="EC24" i="27"/>
  <c r="DO24" i="27"/>
  <c r="EC26" i="27"/>
  <c r="DB28" i="27"/>
  <c r="AO30" i="27"/>
  <c r="BV31" i="27"/>
  <c r="DO31" i="27"/>
  <c r="CI32" i="27"/>
  <c r="AC33" i="27"/>
  <c r="CJ33" i="27"/>
  <c r="DU33" i="27"/>
  <c r="AQ35" i="27"/>
  <c r="DO35" i="27"/>
  <c r="DU36" i="27"/>
  <c r="AC46" i="27"/>
  <c r="BV46" i="27"/>
  <c r="N47" i="27"/>
  <c r="CZ47" i="27"/>
  <c r="CB49" i="27"/>
  <c r="EB49" i="27"/>
  <c r="BE47" i="32" s="1"/>
  <c r="CE20" i="27"/>
  <c r="AL11" i="27"/>
  <c r="AI11" i="27"/>
  <c r="DY53" i="27"/>
  <c r="CJ15" i="27"/>
  <c r="CB20" i="27"/>
  <c r="AC22" i="27"/>
  <c r="CZ22" i="27"/>
  <c r="AC30" i="27"/>
  <c r="EB30" i="27"/>
  <c r="AP32" i="27"/>
  <c r="BG32" i="27"/>
  <c r="DA32" i="27"/>
  <c r="DB33" i="27"/>
  <c r="N39" i="27"/>
  <c r="DO39" i="27"/>
  <c r="CJ40" i="27"/>
  <c r="AQ41" i="27"/>
  <c r="AI42" i="27"/>
  <c r="EC42" i="27"/>
  <c r="DB48" i="27"/>
  <c r="N49" i="27"/>
  <c r="CZ49" i="27"/>
  <c r="CB16" i="27"/>
  <c r="N11" i="27"/>
  <c r="DR14" i="27"/>
  <c r="CI15" i="27"/>
  <c r="EA15" i="27"/>
  <c r="AC16" i="27"/>
  <c r="CJ16" i="27"/>
  <c r="EB16" i="27"/>
  <c r="AI20" i="27"/>
  <c r="BV20" i="27"/>
  <c r="EB20" i="27"/>
  <c r="AR21" i="27"/>
  <c r="CJ22" i="27"/>
  <c r="DU22" i="27"/>
  <c r="AC23" i="27"/>
  <c r="CZ23" i="27"/>
  <c r="CZ24" i="27"/>
  <c r="CZ26" i="27"/>
  <c r="AI27" i="27"/>
  <c r="CJ30" i="27"/>
  <c r="EA30" i="27"/>
  <c r="CI31" i="27"/>
  <c r="EB31" i="27"/>
  <c r="AO32" i="27"/>
  <c r="BV32" i="27"/>
  <c r="EC32" i="27"/>
  <c r="AQ33" i="27"/>
  <c r="BG33" i="27"/>
  <c r="DA33" i="27"/>
  <c r="AL35" i="27"/>
  <c r="BG35" i="27"/>
  <c r="EB35" i="27"/>
  <c r="CI36" i="27"/>
  <c r="AI39" i="27"/>
  <c r="BV39" i="27"/>
  <c r="AQ40" i="27"/>
  <c r="DU40" i="27"/>
  <c r="AQ42" i="27"/>
  <c r="AQ46" i="27"/>
  <c r="CI46" i="27"/>
  <c r="CI47" i="27"/>
  <c r="DB47" i="27"/>
  <c r="DA48" i="27"/>
  <c r="AI49" i="27"/>
  <c r="FE53" i="27"/>
  <c r="DU12" i="27"/>
  <c r="EB12" i="27"/>
  <c r="BE10" i="32" s="1"/>
  <c r="DX12" i="27"/>
  <c r="BY12" i="27"/>
  <c r="CB12" i="27"/>
  <c r="AL12" i="27"/>
  <c r="AP12" i="27"/>
  <c r="AI12" i="27"/>
  <c r="AL13" i="28"/>
  <c r="W11" i="28"/>
  <c r="AU11" i="28"/>
  <c r="AT11" i="28"/>
  <c r="DC14" i="27"/>
  <c r="CK12" i="27"/>
  <c r="DC36" i="27"/>
  <c r="BX11" i="27"/>
  <c r="DB11" i="27"/>
  <c r="DP11" i="27"/>
  <c r="DX11" i="27"/>
  <c r="CE12" i="27"/>
  <c r="AL14" i="27"/>
  <c r="AR14" i="27" s="1"/>
  <c r="DA14" i="27"/>
  <c r="DX14" i="27"/>
  <c r="ED14" i="27" s="1"/>
  <c r="DB15" i="27"/>
  <c r="DX15" i="27"/>
  <c r="DX16" i="27"/>
  <c r="CE17" i="27"/>
  <c r="DB18" i="27"/>
  <c r="EB18" i="27"/>
  <c r="AU19" i="27"/>
  <c r="AP27" i="27"/>
  <c r="BG28" i="27"/>
  <c r="DA31" i="27"/>
  <c r="AR36" i="27"/>
  <c r="EH56" i="27"/>
  <c r="EQ56" i="27"/>
  <c r="EZ56" i="27" s="1"/>
  <c r="AE11" i="27"/>
  <c r="BW11" i="27"/>
  <c r="CE11" i="27"/>
  <c r="DA11" i="27"/>
  <c r="DO11" i="27"/>
  <c r="DW53" i="27"/>
  <c r="DA15" i="27"/>
  <c r="AS19" i="27"/>
  <c r="N20" i="27"/>
  <c r="N22" i="27"/>
  <c r="N23" i="27"/>
  <c r="N25" i="27"/>
  <c r="N26" i="27"/>
  <c r="CZ31" i="27"/>
  <c r="EH55" i="27"/>
  <c r="EQ55" i="27"/>
  <c r="EZ55" i="27" s="1"/>
  <c r="AQ12" i="27"/>
  <c r="EC12" i="27"/>
  <c r="BF10" i="32" s="1"/>
  <c r="AQ17" i="27"/>
  <c r="AQ20" i="27"/>
  <c r="CI20" i="27"/>
  <c r="AQ22" i="27"/>
  <c r="CI22" i="27"/>
  <c r="AQ23" i="27"/>
  <c r="CI23" i="27"/>
  <c r="CI24" i="27"/>
  <c r="AQ25" i="27"/>
  <c r="CI25" i="27"/>
  <c r="AQ26" i="27"/>
  <c r="CI26" i="27"/>
  <c r="AP28" i="27"/>
  <c r="EB28" i="27"/>
  <c r="EC31" i="27"/>
  <c r="ED40" i="27"/>
  <c r="AC11" i="27"/>
  <c r="BG11" i="27"/>
  <c r="DU11" i="27"/>
  <c r="EC11" i="27"/>
  <c r="BG15" i="27"/>
  <c r="BG16" i="27"/>
  <c r="DB30" i="27"/>
  <c r="N31" i="27"/>
  <c r="DC41" i="27"/>
  <c r="EQ54" i="27"/>
  <c r="EZ54" i="27" s="1"/>
  <c r="EH54" i="27"/>
  <c r="CJ11" i="27"/>
  <c r="EB11" i="27"/>
  <c r="CE30" i="27"/>
  <c r="DA30" i="27"/>
  <c r="AL32" i="27"/>
  <c r="N32" i="27"/>
  <c r="AR41" i="27"/>
  <c r="AQ11" i="27"/>
  <c r="CI11" i="27"/>
  <c r="EA11" i="27"/>
  <c r="DX20" i="27"/>
  <c r="DX22" i="27"/>
  <c r="DX26" i="27"/>
  <c r="AL30" i="27"/>
  <c r="AP11" i="27"/>
  <c r="CH11" i="27"/>
  <c r="CJ12" i="27"/>
  <c r="CJ17" i="27"/>
  <c r="CI28" i="27"/>
  <c r="AO11" i="27"/>
  <c r="DQ11" i="27"/>
  <c r="N33" i="27"/>
  <c r="DB35" i="27"/>
  <c r="DX35" i="27"/>
  <c r="CE36" i="27"/>
  <c r="EB36" i="27"/>
  <c r="AL39" i="27"/>
  <c r="CZ39" i="27"/>
  <c r="CJ41" i="27"/>
  <c r="AL42" i="27"/>
  <c r="AQ32" i="27"/>
  <c r="DA35" i="27"/>
  <c r="BG37" i="27"/>
  <c r="CK37" i="27" s="1"/>
  <c r="BG39" i="27"/>
  <c r="BG42" i="27"/>
  <c r="BG46" i="27"/>
  <c r="AP33" i="27"/>
  <c r="AQ36" i="27"/>
  <c r="CJ39" i="27"/>
  <c r="EB39" i="27"/>
  <c r="AL40" i="27"/>
  <c r="DX40" i="27"/>
  <c r="CE41" i="27"/>
  <c r="CJ42" i="27"/>
  <c r="EB42" i="27"/>
  <c r="AL45" i="27"/>
  <c r="AP36" i="27"/>
  <c r="DB36" i="27"/>
  <c r="AL36" i="27"/>
  <c r="DX36" i="27"/>
  <c r="AL47" i="27"/>
  <c r="AL48" i="27"/>
  <c r="AL49" i="27"/>
  <c r="CE32" i="27"/>
  <c r="CE33" i="27"/>
  <c r="CJ46" i="27"/>
  <c r="CE40" i="27"/>
  <c r="AL41" i="27"/>
  <c r="DX41" i="27"/>
  <c r="AR28" i="27" l="1"/>
  <c r="EJ28" i="27" s="1"/>
  <c r="EP28" i="27" s="1"/>
  <c r="AR17" i="27"/>
  <c r="AO20" i="28"/>
  <c r="CN37" i="27"/>
  <c r="ES37" i="27"/>
  <c r="EY37" i="27" s="1"/>
  <c r="AF35" i="32"/>
  <c r="BD35" i="32" s="1"/>
  <c r="W20" i="28"/>
  <c r="AC20" i="28" s="1"/>
  <c r="AC17" i="28"/>
  <c r="BU48" i="32"/>
  <c r="FA23" i="27"/>
  <c r="FG23" i="27" s="1"/>
  <c r="BF9" i="32"/>
  <c r="DC28" i="27"/>
  <c r="FA24" i="27"/>
  <c r="FG24" i="27" s="1"/>
  <c r="FA33" i="27"/>
  <c r="FG33" i="27" s="1"/>
  <c r="FA28" i="27"/>
  <c r="FG28" i="27" s="1"/>
  <c r="DR31" i="27"/>
  <c r="DC16" i="27"/>
  <c r="DC33" i="27"/>
  <c r="FA15" i="27"/>
  <c r="FG15" i="27" s="1"/>
  <c r="EZ46" i="27"/>
  <c r="FF46" i="27" s="1"/>
  <c r="DR33" i="27"/>
  <c r="FA16" i="27"/>
  <c r="FG16" i="27" s="1"/>
  <c r="FA30" i="27"/>
  <c r="FG30" i="27" s="1"/>
  <c r="AF14" i="27"/>
  <c r="EF26" i="27"/>
  <c r="FA20" i="27"/>
  <c r="FG20" i="27" s="1"/>
  <c r="FA46" i="27"/>
  <c r="FG46" i="27" s="1"/>
  <c r="EF18" i="27"/>
  <c r="FA35" i="27"/>
  <c r="FG35" i="27" s="1"/>
  <c r="DC40" i="27"/>
  <c r="BY18" i="27"/>
  <c r="AR45" i="27"/>
  <c r="E43" i="32" s="1"/>
  <c r="AD53" i="27"/>
  <c r="P53" i="27"/>
  <c r="CH53" i="27"/>
  <c r="BH53" i="27"/>
  <c r="AO53" i="27"/>
  <c r="BW53" i="27"/>
  <c r="C40" i="32"/>
  <c r="CM24" i="27"/>
  <c r="EI20" i="27"/>
  <c r="D18" i="32"/>
  <c r="DR12" i="27"/>
  <c r="BJ33" i="27"/>
  <c r="D33" i="32"/>
  <c r="C45" i="32"/>
  <c r="BE39" i="32"/>
  <c r="BT39" i="32" s="1"/>
  <c r="BI53" i="27"/>
  <c r="BY33" i="27"/>
  <c r="EZ23" i="27"/>
  <c r="FF23" i="27" s="1"/>
  <c r="EH30" i="27"/>
  <c r="EN30" i="27" s="1"/>
  <c r="C28" i="32"/>
  <c r="C16" i="32"/>
  <c r="EH36" i="27"/>
  <c r="C34" i="32"/>
  <c r="ED41" i="27"/>
  <c r="EI25" i="27"/>
  <c r="D23" i="32"/>
  <c r="CE53" i="27"/>
  <c r="EJ36" i="27"/>
  <c r="EP36" i="27" s="1"/>
  <c r="ED36" i="27"/>
  <c r="EI33" i="27"/>
  <c r="EO33" i="27" s="1"/>
  <c r="D31" i="32"/>
  <c r="BX53" i="27"/>
  <c r="EI41" i="27"/>
  <c r="EO41" i="27" s="1"/>
  <c r="D39" i="32"/>
  <c r="C30" i="32"/>
  <c r="BY40" i="27"/>
  <c r="CM32" i="27"/>
  <c r="ER23" i="27"/>
  <c r="EX23" i="27" s="1"/>
  <c r="C18" i="32"/>
  <c r="EH45" i="27"/>
  <c r="C43" i="32"/>
  <c r="Q12" i="27"/>
  <c r="BJ17" i="27"/>
  <c r="Q20" i="27"/>
  <c r="CL30" i="27"/>
  <c r="DO53" i="27"/>
  <c r="DR53" i="27" s="1"/>
  <c r="EI36" i="27"/>
  <c r="D34" i="32"/>
  <c r="CK40" i="27"/>
  <c r="CN40" i="27" s="1"/>
  <c r="D37" i="32"/>
  <c r="EI45" i="27"/>
  <c r="D43" i="32"/>
  <c r="ER20" i="27"/>
  <c r="EX20" i="27" s="1"/>
  <c r="EZ48" i="27"/>
  <c r="FF48" i="27" s="1"/>
  <c r="CM31" i="27"/>
  <c r="EE24" i="27"/>
  <c r="AE15" i="32"/>
  <c r="AR31" i="27"/>
  <c r="DC12" i="27"/>
  <c r="C37" i="32"/>
  <c r="CB53" i="27"/>
  <c r="EI23" i="27"/>
  <c r="EO23" i="27" s="1"/>
  <c r="D21" i="32"/>
  <c r="D10" i="32"/>
  <c r="CK17" i="27"/>
  <c r="AF15" i="32" s="1"/>
  <c r="ED12" i="27"/>
  <c r="BG10" i="32" s="1"/>
  <c r="CL32" i="27"/>
  <c r="D47" i="32"/>
  <c r="C46" i="32"/>
  <c r="C39" i="32"/>
  <c r="CL48" i="27"/>
  <c r="BY14" i="27"/>
  <c r="EH46" i="27"/>
  <c r="C44" i="32"/>
  <c r="C14" i="32"/>
  <c r="C47" i="32"/>
  <c r="ER48" i="27"/>
  <c r="EX48" i="27" s="1"/>
  <c r="C33" i="32"/>
  <c r="C38" i="32"/>
  <c r="U38" i="32" s="1"/>
  <c r="AT28" i="27"/>
  <c r="D26" i="32"/>
  <c r="EZ33" i="27"/>
  <c r="FF33" i="27" s="1"/>
  <c r="BJ36" i="27"/>
  <c r="BJ12" i="27"/>
  <c r="AF12" i="27"/>
  <c r="C9" i="32"/>
  <c r="D40" i="32"/>
  <c r="EZ31" i="27"/>
  <c r="FF31" i="27" s="1"/>
  <c r="BY31" i="27"/>
  <c r="EQ35" i="27"/>
  <c r="EW35" i="27" s="1"/>
  <c r="EQ41" i="27"/>
  <c r="EW41" i="27" s="1"/>
  <c r="EE26" i="27"/>
  <c r="CM40" i="27"/>
  <c r="AD10" i="32"/>
  <c r="CL18" i="27"/>
  <c r="C10" i="32"/>
  <c r="EE35" i="27"/>
  <c r="AF33" i="27"/>
  <c r="C13" i="32"/>
  <c r="AS26" i="27"/>
  <c r="C24" i="32"/>
  <c r="CM47" i="27"/>
  <c r="EI18" i="27"/>
  <c r="D16" i="32"/>
  <c r="DR41" i="27"/>
  <c r="BE9" i="32"/>
  <c r="AE10" i="32"/>
  <c r="CK41" i="27"/>
  <c r="AF39" i="32" s="1"/>
  <c r="EH28" i="27"/>
  <c r="EN28" i="27" s="1"/>
  <c r="C26" i="32"/>
  <c r="ED28" i="27"/>
  <c r="AR12" i="27"/>
  <c r="EE16" i="27"/>
  <c r="EI30" i="27"/>
  <c r="EO30" i="27" s="1"/>
  <c r="D28" i="32"/>
  <c r="D45" i="32"/>
  <c r="C20" i="32"/>
  <c r="BY28" i="27"/>
  <c r="D46" i="32"/>
  <c r="BY36" i="27"/>
  <c r="BV53" i="27"/>
  <c r="EI26" i="27"/>
  <c r="EO26" i="27" s="1"/>
  <c r="D24" i="32"/>
  <c r="ER26" i="27"/>
  <c r="EX26" i="27" s="1"/>
  <c r="ER49" i="27"/>
  <c r="EX49" i="27" s="1"/>
  <c r="AF10" i="32"/>
  <c r="D38" i="32"/>
  <c r="CM30" i="27"/>
  <c r="EE30" i="27"/>
  <c r="ER33" i="27"/>
  <c r="EX33" i="27" s="1"/>
  <c r="CK36" i="27"/>
  <c r="AF30" i="27"/>
  <c r="C21" i="32"/>
  <c r="EI15" i="27"/>
  <c r="D13" i="32"/>
  <c r="EH33" i="27"/>
  <c r="C31" i="32"/>
  <c r="EI32" i="27"/>
  <c r="D30" i="32"/>
  <c r="D9" i="32"/>
  <c r="C29" i="32"/>
  <c r="D44" i="32"/>
  <c r="C23" i="32"/>
  <c r="AD38" i="32"/>
  <c r="CL42" i="27"/>
  <c r="EJ17" i="27"/>
  <c r="EP17" i="27" s="1"/>
  <c r="BY41" i="27"/>
  <c r="EE15" i="27"/>
  <c r="DR18" i="27"/>
  <c r="AE26" i="32"/>
  <c r="AF18" i="27"/>
  <c r="Q35" i="27"/>
  <c r="BJ40" i="27"/>
  <c r="AE53" i="27"/>
  <c r="EI27" i="27"/>
  <c r="EO27" i="27" s="1"/>
  <c r="D25" i="32"/>
  <c r="AL53" i="27"/>
  <c r="EH27" i="27"/>
  <c r="EN27" i="27" s="1"/>
  <c r="C25" i="32"/>
  <c r="EE22" i="27"/>
  <c r="CM22" i="27"/>
  <c r="BG53" i="27"/>
  <c r="EI22" i="27"/>
  <c r="D20" i="32"/>
  <c r="AC53" i="27"/>
  <c r="AI53" i="27"/>
  <c r="D19" i="32"/>
  <c r="EJ21" i="27"/>
  <c r="EH21" i="27"/>
  <c r="C19" i="32"/>
  <c r="CJ53" i="27"/>
  <c r="EI14" i="27"/>
  <c r="EO14" i="27" s="1"/>
  <c r="D12" i="32"/>
  <c r="AQ53" i="27"/>
  <c r="EH14" i="27"/>
  <c r="EN14" i="27" s="1"/>
  <c r="C12" i="32"/>
  <c r="AP53" i="27"/>
  <c r="EE20" i="27"/>
  <c r="CZ53" i="27"/>
  <c r="AD12" i="32"/>
  <c r="CI53" i="27"/>
  <c r="EI31" i="27"/>
  <c r="EO31" i="27" s="1"/>
  <c r="D29" i="32"/>
  <c r="N53" i="27"/>
  <c r="EH17" i="27"/>
  <c r="C15" i="32"/>
  <c r="EI17" i="27"/>
  <c r="D15" i="32"/>
  <c r="EI16" i="27"/>
  <c r="EO16" i="27" s="1"/>
  <c r="D14" i="32"/>
  <c r="EJ14" i="27"/>
  <c r="E12" i="32"/>
  <c r="AF31" i="27"/>
  <c r="BJ31" i="27"/>
  <c r="CL41" i="27"/>
  <c r="BJ37" i="27"/>
  <c r="DR24" i="27"/>
  <c r="DR30" i="27"/>
  <c r="DR35" i="27"/>
  <c r="DR23" i="27"/>
  <c r="DR15" i="27"/>
  <c r="DR32" i="27"/>
  <c r="DR16" i="27"/>
  <c r="DR20" i="27"/>
  <c r="DR46" i="27"/>
  <c r="DR39" i="27"/>
  <c r="DR42" i="27"/>
  <c r="DC26" i="27"/>
  <c r="DC22" i="27"/>
  <c r="DC11" i="27"/>
  <c r="DC30" i="27"/>
  <c r="DC35" i="27"/>
  <c r="DC48" i="27"/>
  <c r="DC15" i="27"/>
  <c r="DC23" i="27"/>
  <c r="ED49" i="27"/>
  <c r="BG47" i="32" s="1"/>
  <c r="DC47" i="27"/>
  <c r="DC32" i="27"/>
  <c r="DC20" i="27"/>
  <c r="DC18" i="27"/>
  <c r="ED27" i="27"/>
  <c r="DC24" i="27"/>
  <c r="BY20" i="27"/>
  <c r="BY39" i="27"/>
  <c r="BY32" i="27"/>
  <c r="BY30" i="27"/>
  <c r="BY15" i="27"/>
  <c r="BY16" i="27"/>
  <c r="BY46" i="27"/>
  <c r="BY24" i="27"/>
  <c r="BY42" i="27"/>
  <c r="BY11" i="27"/>
  <c r="BY23" i="27"/>
  <c r="BJ23" i="27"/>
  <c r="BJ47" i="27"/>
  <c r="BJ39" i="27"/>
  <c r="BJ28" i="27"/>
  <c r="BJ32" i="27"/>
  <c r="BJ30" i="27"/>
  <c r="BJ15" i="27"/>
  <c r="BJ25" i="27"/>
  <c r="BJ42" i="27"/>
  <c r="BJ22" i="27"/>
  <c r="BJ11" i="27"/>
  <c r="BJ35" i="27"/>
  <c r="BJ14" i="27"/>
  <c r="BJ16" i="27"/>
  <c r="BJ24" i="27"/>
  <c r="BJ48" i="27"/>
  <c r="BJ18" i="27"/>
  <c r="CK27" i="27"/>
  <c r="BJ27" i="27"/>
  <c r="BJ26" i="27"/>
  <c r="BJ46" i="27"/>
  <c r="BJ20" i="27"/>
  <c r="BJ49" i="27"/>
  <c r="AF46" i="27"/>
  <c r="AF42" i="27"/>
  <c r="Q46" i="27"/>
  <c r="Q11" i="27"/>
  <c r="AF20" i="27"/>
  <c r="AF15" i="27"/>
  <c r="Q32" i="27"/>
  <c r="AF16" i="27"/>
  <c r="AF22" i="27"/>
  <c r="AF35" i="27"/>
  <c r="Q26" i="27"/>
  <c r="Q25" i="27"/>
  <c r="AF23" i="27"/>
  <c r="Q15" i="27"/>
  <c r="Q47" i="27"/>
  <c r="Q40" i="27"/>
  <c r="Q27" i="27"/>
  <c r="Q18" i="27"/>
  <c r="Q30" i="27"/>
  <c r="AF39" i="27"/>
  <c r="Q16" i="27"/>
  <c r="Q31" i="27"/>
  <c r="AF32" i="27"/>
  <c r="Q33" i="27"/>
  <c r="Q23" i="27"/>
  <c r="Q22" i="27"/>
  <c r="Q49" i="27"/>
  <c r="Q39" i="27"/>
  <c r="Q42" i="27"/>
  <c r="Q48" i="27"/>
  <c r="EZ24" i="27"/>
  <c r="FF24" i="27" s="1"/>
  <c r="AR40" i="27"/>
  <c r="AS14" i="27"/>
  <c r="AT18" i="27"/>
  <c r="DP38" i="27"/>
  <c r="EB38" i="27"/>
  <c r="EF23" i="27"/>
  <c r="E39" i="32"/>
  <c r="EJ41" i="27"/>
  <c r="EP41" i="27" s="1"/>
  <c r="E41" i="32"/>
  <c r="EI46" i="27"/>
  <c r="EO46" i="27" s="1"/>
  <c r="EI42" i="27"/>
  <c r="EO42" i="27" s="1"/>
  <c r="AS32" i="27"/>
  <c r="EH32" i="27"/>
  <c r="EN32" i="27" s="1"/>
  <c r="EH15" i="27"/>
  <c r="EN15" i="27" s="1"/>
  <c r="EI49" i="27"/>
  <c r="EO49" i="27" s="1"/>
  <c r="EI39" i="27"/>
  <c r="EO39" i="27" s="1"/>
  <c r="EH26" i="27"/>
  <c r="EN26" i="27" s="1"/>
  <c r="AS23" i="27"/>
  <c r="EH23" i="27"/>
  <c r="EN23" i="27" s="1"/>
  <c r="EH48" i="27"/>
  <c r="EN48" i="27" s="1"/>
  <c r="AS22" i="27"/>
  <c r="EH22" i="27"/>
  <c r="EN22" i="27" s="1"/>
  <c r="EH42" i="27"/>
  <c r="EN42" i="27" s="1"/>
  <c r="AT21" i="27"/>
  <c r="EI21" i="27"/>
  <c r="EI38" i="27"/>
  <c r="EO38" i="27" s="1"/>
  <c r="EH35" i="27"/>
  <c r="EN35" i="27" s="1"/>
  <c r="EH18" i="27"/>
  <c r="EN18" i="27" s="1"/>
  <c r="EH40" i="27"/>
  <c r="EN40" i="27" s="1"/>
  <c r="EI28" i="27"/>
  <c r="EO28" i="27" s="1"/>
  <c r="EI40" i="27"/>
  <c r="EO40" i="27" s="1"/>
  <c r="AT35" i="27"/>
  <c r="EI35" i="27"/>
  <c r="EO35" i="27" s="1"/>
  <c r="EH47" i="27"/>
  <c r="EN47" i="27" s="1"/>
  <c r="EH25" i="27"/>
  <c r="EN25" i="27" s="1"/>
  <c r="EI47" i="27"/>
  <c r="EO47" i="27" s="1"/>
  <c r="EH41" i="27"/>
  <c r="EN41" i="27" s="1"/>
  <c r="EH38" i="27"/>
  <c r="EN38" i="27" s="1"/>
  <c r="AS16" i="27"/>
  <c r="EH16" i="27"/>
  <c r="EN16" i="27" s="1"/>
  <c r="EH49" i="27"/>
  <c r="EN49" i="27" s="1"/>
  <c r="EH39" i="27"/>
  <c r="EN39" i="27" s="1"/>
  <c r="EI48" i="27"/>
  <c r="EO48" i="27" s="1"/>
  <c r="CM49" i="27"/>
  <c r="AU21" i="27"/>
  <c r="EH31" i="27"/>
  <c r="EN31" i="27" s="1"/>
  <c r="AS20" i="27"/>
  <c r="EH20" i="27"/>
  <c r="EN20" i="27" s="1"/>
  <c r="CK35" i="27"/>
  <c r="AR15" i="27"/>
  <c r="AR48" i="27"/>
  <c r="E46" i="32" s="1"/>
  <c r="T46" i="32" s="1"/>
  <c r="FA26" i="27"/>
  <c r="FG26" i="27" s="1"/>
  <c r="AR47" i="27"/>
  <c r="EE48" i="27"/>
  <c r="CK30" i="27"/>
  <c r="ED15" i="27"/>
  <c r="AS35" i="27"/>
  <c r="EF15" i="27"/>
  <c r="AS18" i="27"/>
  <c r="AT45" i="27"/>
  <c r="FA18" i="27"/>
  <c r="FG18" i="27" s="1"/>
  <c r="ED42" i="27"/>
  <c r="AS46" i="27"/>
  <c r="EQ42" i="27"/>
  <c r="EW42" i="27" s="1"/>
  <c r="AT46" i="27"/>
  <c r="AT41" i="27"/>
  <c r="DC27" i="27"/>
  <c r="ER28" i="27"/>
  <c r="EX28" i="27" s="1"/>
  <c r="EQ32" i="27"/>
  <c r="EW32" i="27" s="1"/>
  <c r="EE12" i="27"/>
  <c r="DC46" i="27"/>
  <c r="ED46" i="27"/>
  <c r="EF46" i="27"/>
  <c r="BF44" i="32"/>
  <c r="EE46" i="27"/>
  <c r="BE44" i="32"/>
  <c r="AR27" i="27"/>
  <c r="CK24" i="27"/>
  <c r="EZ22" i="27"/>
  <c r="FF22" i="27" s="1"/>
  <c r="CK23" i="27"/>
  <c r="CK25" i="27"/>
  <c r="AT26" i="32"/>
  <c r="BW39" i="32"/>
  <c r="AR39" i="27"/>
  <c r="CM20" i="27"/>
  <c r="AU17" i="27"/>
  <c r="ED16" i="27"/>
  <c r="AE37" i="32"/>
  <c r="AD26" i="32"/>
  <c r="BF43" i="32"/>
  <c r="AE28" i="32"/>
  <c r="AD47" i="32"/>
  <c r="AD36" i="32"/>
  <c r="BF45" i="32"/>
  <c r="BF31" i="32"/>
  <c r="BU46" i="32"/>
  <c r="AE34" i="32"/>
  <c r="AT46" i="32"/>
  <c r="AE23" i="32"/>
  <c r="BE31" i="32"/>
  <c r="CL27" i="27"/>
  <c r="AD25" i="32"/>
  <c r="EQ27" i="27"/>
  <c r="EW27" i="27" s="1"/>
  <c r="BE37" i="32"/>
  <c r="AE9" i="32"/>
  <c r="AD23" i="32"/>
  <c r="E34" i="32"/>
  <c r="AF43" i="32"/>
  <c r="AE14" i="32"/>
  <c r="AD13" i="32"/>
  <c r="AY12" i="32"/>
  <c r="AE43" i="32"/>
  <c r="BF34" i="32"/>
  <c r="AE29" i="32"/>
  <c r="AD28" i="32"/>
  <c r="AE48" i="32"/>
  <c r="BE40" i="32"/>
  <c r="AE39" i="32"/>
  <c r="BF12" i="32"/>
  <c r="BG38" i="32"/>
  <c r="BF29" i="32"/>
  <c r="AD24" i="32"/>
  <c r="AD22" i="32"/>
  <c r="BF15" i="32"/>
  <c r="BG12" i="32"/>
  <c r="AS12" i="27"/>
  <c r="AD44" i="32"/>
  <c r="AD34" i="32"/>
  <c r="BF30" i="32"/>
  <c r="BE29" i="32"/>
  <c r="AE38" i="32"/>
  <c r="AE31" i="32"/>
  <c r="BE48" i="32"/>
  <c r="AD40" i="32"/>
  <c r="BE30" i="32"/>
  <c r="AD14" i="32"/>
  <c r="AS46" i="32"/>
  <c r="AE45" i="32"/>
  <c r="BE38" i="32"/>
  <c r="BE13" i="32"/>
  <c r="BF33" i="32"/>
  <c r="EN17" i="27"/>
  <c r="AE24" i="32"/>
  <c r="BF13" i="32"/>
  <c r="EF47" i="27"/>
  <c r="EF48" i="27"/>
  <c r="AS48" i="27"/>
  <c r="EE33" i="27"/>
  <c r="EF33" i="27"/>
  <c r="AT40" i="27"/>
  <c r="CK32" i="27"/>
  <c r="AS39" i="27"/>
  <c r="CM16" i="27"/>
  <c r="ER31" i="27"/>
  <c r="EX31" i="27" s="1"/>
  <c r="AS30" i="27"/>
  <c r="CK26" i="27"/>
  <c r="AR30" i="27"/>
  <c r="BY10" i="32"/>
  <c r="BV10" i="32"/>
  <c r="CB10" i="32"/>
  <c r="AE13" i="32"/>
  <c r="BT46" i="32"/>
  <c r="BF37" i="32"/>
  <c r="BF14" i="32"/>
  <c r="AE47" i="32"/>
  <c r="AE25" i="32"/>
  <c r="CM27" i="27"/>
  <c r="ER27" i="27"/>
  <c r="EX27" i="27" s="1"/>
  <c r="AD45" i="32"/>
  <c r="BE33" i="32"/>
  <c r="AD30" i="32"/>
  <c r="AD33" i="32"/>
  <c r="AD39" i="32"/>
  <c r="AD31" i="32"/>
  <c r="AD48" i="32"/>
  <c r="AE44" i="32"/>
  <c r="AE40" i="32"/>
  <c r="AE36" i="32"/>
  <c r="BE34" i="32"/>
  <c r="BG43" i="32"/>
  <c r="AD9" i="32"/>
  <c r="AF34" i="32"/>
  <c r="AE12" i="32"/>
  <c r="BZ10" i="32"/>
  <c r="BW10" i="32"/>
  <c r="BT10" i="32"/>
  <c r="AD29" i="32"/>
  <c r="E19" i="32"/>
  <c r="BE14" i="32"/>
  <c r="BF40" i="32"/>
  <c r="BF36" i="32"/>
  <c r="BE45" i="32"/>
  <c r="BE12" i="32"/>
  <c r="E15" i="32"/>
  <c r="AE30" i="32"/>
  <c r="AD43" i="32"/>
  <c r="BF38" i="32"/>
  <c r="BE43" i="32"/>
  <c r="AE33" i="32"/>
  <c r="AD37" i="32"/>
  <c r="BF39" i="32"/>
  <c r="AE22" i="32"/>
  <c r="AS40" i="27"/>
  <c r="ER36" i="27"/>
  <c r="EX36" i="27" s="1"/>
  <c r="CM48" i="27"/>
  <c r="ED20" i="27"/>
  <c r="ER15" i="27"/>
  <c r="EX15" i="27" s="1"/>
  <c r="AR18" i="27"/>
  <c r="ED32" i="27"/>
  <c r="ED18" i="27"/>
  <c r="FA47" i="27"/>
  <c r="FG47" i="27" s="1"/>
  <c r="CL35" i="27"/>
  <c r="FA48" i="27"/>
  <c r="FG48" i="27" s="1"/>
  <c r="EN46" i="27"/>
  <c r="EZ35" i="27"/>
  <c r="FF35" i="27" s="1"/>
  <c r="CM36" i="27"/>
  <c r="CL33" i="27"/>
  <c r="AT39" i="27"/>
  <c r="ER16" i="27"/>
  <c r="EX16" i="27" s="1"/>
  <c r="EF16" i="27"/>
  <c r="CM28" i="27"/>
  <c r="AE20" i="32"/>
  <c r="AD20" i="32"/>
  <c r="BE26" i="32"/>
  <c r="BE28" i="32"/>
  <c r="BF24" i="32"/>
  <c r="BF22" i="32"/>
  <c r="BE20" i="32"/>
  <c r="BF28" i="32"/>
  <c r="BE24" i="32"/>
  <c r="BF20" i="32"/>
  <c r="BE22" i="32"/>
  <c r="BF23" i="32"/>
  <c r="BF26" i="32"/>
  <c r="BE23" i="32"/>
  <c r="BE25" i="32"/>
  <c r="EE27" i="27"/>
  <c r="EZ27" i="27"/>
  <c r="FF27" i="27" s="1"/>
  <c r="EF27" i="27"/>
  <c r="FA27" i="27"/>
  <c r="FG27" i="27" s="1"/>
  <c r="BF25" i="32"/>
  <c r="BF18" i="32"/>
  <c r="BE18" i="32"/>
  <c r="AE18" i="32"/>
  <c r="AD18" i="32"/>
  <c r="ED23" i="27"/>
  <c r="BF21" i="32"/>
  <c r="BE21" i="32"/>
  <c r="AE21" i="32"/>
  <c r="CM23" i="27"/>
  <c r="AD21" i="32"/>
  <c r="BF16" i="32"/>
  <c r="BE16" i="32"/>
  <c r="CM18" i="27"/>
  <c r="AE16" i="32"/>
  <c r="AD16" i="32"/>
  <c r="AC11" i="28"/>
  <c r="AT27" i="27"/>
  <c r="CM25" i="27"/>
  <c r="ER25" i="27"/>
  <c r="EX25" i="27" s="1"/>
  <c r="DC49" i="27"/>
  <c r="FA49" i="27"/>
  <c r="FG49" i="27" s="1"/>
  <c r="EF49" i="27"/>
  <c r="AR49" i="27"/>
  <c r="EQ33" i="27"/>
  <c r="EW33" i="27" s="1"/>
  <c r="AT33" i="27"/>
  <c r="CM26" i="27"/>
  <c r="AU20" i="28"/>
  <c r="AF20" i="28"/>
  <c r="AL20" i="28" s="1"/>
  <c r="EE47" i="27"/>
  <c r="EF42" i="27"/>
  <c r="ER32" i="27"/>
  <c r="EX32" i="27" s="1"/>
  <c r="EZ30" i="27"/>
  <c r="FF30" i="27" s="1"/>
  <c r="AS15" i="27"/>
  <c r="EZ47" i="27"/>
  <c r="FF47" i="27" s="1"/>
  <c r="DC42" i="27"/>
  <c r="AT48" i="27"/>
  <c r="EQ38" i="27"/>
  <c r="EW38" i="27" s="1"/>
  <c r="ER35" i="27"/>
  <c r="EX35" i="27" s="1"/>
  <c r="CL47" i="27"/>
  <c r="CK33" i="27"/>
  <c r="EQ48" i="27"/>
  <c r="EW48" i="27" s="1"/>
  <c r="FA42" i="27"/>
  <c r="FG42" i="27" s="1"/>
  <c r="FA38" i="27"/>
  <c r="FG38" i="27" s="1"/>
  <c r="EF35" i="27"/>
  <c r="CK18" i="27"/>
  <c r="FA41" i="27"/>
  <c r="FG41" i="27" s="1"/>
  <c r="EE40" i="27"/>
  <c r="ED11" i="27"/>
  <c r="AS49" i="27"/>
  <c r="ED47" i="27"/>
  <c r="EF40" i="27"/>
  <c r="ED48" i="27"/>
  <c r="BG46" i="32" s="1"/>
  <c r="EQ39" i="27"/>
  <c r="EW39" i="27" s="1"/>
  <c r="EQ30" i="27"/>
  <c r="EW30" i="27" s="1"/>
  <c r="ER24" i="27"/>
  <c r="EX24" i="27" s="1"/>
  <c r="EQ12" i="27"/>
  <c r="EW12" i="27" s="1"/>
  <c r="AS31" i="27"/>
  <c r="ER22" i="27"/>
  <c r="EX22" i="27" s="1"/>
  <c r="EQ31" i="27"/>
  <c r="EW31" i="27" s="1"/>
  <c r="CM15" i="27"/>
  <c r="EF30" i="27"/>
  <c r="EZ26" i="27"/>
  <c r="FF26" i="27" s="1"/>
  <c r="CK20" i="27"/>
  <c r="EF22" i="27"/>
  <c r="EO15" i="27"/>
  <c r="CK22" i="27"/>
  <c r="EE14" i="27"/>
  <c r="EQ47" i="27"/>
  <c r="EW47" i="27" s="1"/>
  <c r="AR11" i="27"/>
  <c r="CK48" i="27"/>
  <c r="AF46" i="32" s="1"/>
  <c r="CL12" i="27"/>
  <c r="AS25" i="27"/>
  <c r="AR42" i="27"/>
  <c r="CM35" i="27"/>
  <c r="EF32" i="27"/>
  <c r="ER47" i="27"/>
  <c r="EX47" i="27" s="1"/>
  <c r="ER40" i="27"/>
  <c r="EF41" i="27"/>
  <c r="EZ40" i="27"/>
  <c r="EE49" i="27"/>
  <c r="FA40" i="27"/>
  <c r="FG40" i="27" s="1"/>
  <c r="AS17" i="27"/>
  <c r="AS45" i="27"/>
  <c r="CL39" i="27"/>
  <c r="AS21" i="27"/>
  <c r="CK31" i="27"/>
  <c r="EZ16" i="27"/>
  <c r="FF16" i="27" s="1"/>
  <c r="CL31" i="27"/>
  <c r="EF20" i="27"/>
  <c r="EZ15" i="27"/>
  <c r="FF15" i="27" s="1"/>
  <c r="EF28" i="27"/>
  <c r="EE23" i="27"/>
  <c r="EO18" i="27"/>
  <c r="AT16" i="27"/>
  <c r="FA22" i="27"/>
  <c r="FG22" i="27" s="1"/>
  <c r="AT15" i="27"/>
  <c r="ED30" i="27"/>
  <c r="EZ14" i="27"/>
  <c r="FF14" i="27" s="1"/>
  <c r="AR35" i="27"/>
  <c r="ER18" i="27"/>
  <c r="EX18" i="27" s="1"/>
  <c r="ER17" i="27"/>
  <c r="EX17" i="27" s="1"/>
  <c r="EE31" i="27"/>
  <c r="EQ18" i="27"/>
  <c r="EW18" i="27" s="1"/>
  <c r="FA36" i="27"/>
  <c r="FG36" i="27" s="1"/>
  <c r="EQ46" i="27"/>
  <c r="EW46" i="27" s="1"/>
  <c r="FA32" i="27"/>
  <c r="FG32" i="27" s="1"/>
  <c r="ER30" i="27"/>
  <c r="EX30" i="27" s="1"/>
  <c r="EZ20" i="27"/>
  <c r="FF20" i="27" s="1"/>
  <c r="EF36" i="27"/>
  <c r="CL46" i="27"/>
  <c r="EQ36" i="27"/>
  <c r="EW36" i="27" s="1"/>
  <c r="ED33" i="27"/>
  <c r="AR16" i="27"/>
  <c r="CL36" i="27"/>
  <c r="CM33" i="27"/>
  <c r="AT30" i="27"/>
  <c r="AS42" i="27"/>
  <c r="DU53" i="27"/>
  <c r="EZ49" i="27"/>
  <c r="FF49" i="27" s="1"/>
  <c r="EF24" i="27"/>
  <c r="CK47" i="27"/>
  <c r="AR46" i="27"/>
  <c r="AS47" i="27"/>
  <c r="EF39" i="27"/>
  <c r="EZ32" i="27"/>
  <c r="FF32" i="27" s="1"/>
  <c r="AT42" i="27"/>
  <c r="CL16" i="27"/>
  <c r="CL49" i="27"/>
  <c r="FA39" i="27"/>
  <c r="FG39" i="27" s="1"/>
  <c r="AT49" i="27"/>
  <c r="EN24" i="27"/>
  <c r="AT47" i="27"/>
  <c r="ED35" i="27"/>
  <c r="ED26" i="27"/>
  <c r="ED24" i="27"/>
  <c r="EQ15" i="27"/>
  <c r="EW15" i="27" s="1"/>
  <c r="EQ49" i="27"/>
  <c r="EW49" i="27" s="1"/>
  <c r="EA53" i="27"/>
  <c r="CL15" i="27"/>
  <c r="EE32" i="27"/>
  <c r="EQ16" i="27"/>
  <c r="EW16" i="27" s="1"/>
  <c r="ED22" i="27"/>
  <c r="EQ40" i="27"/>
  <c r="CL40" i="27"/>
  <c r="AF48" i="32"/>
  <c r="AS41" i="27"/>
  <c r="BG48" i="32"/>
  <c r="ED17" i="27"/>
  <c r="DC17" i="27"/>
  <c r="EZ41" i="27"/>
  <c r="FF41" i="27" s="1"/>
  <c r="EE41" i="27"/>
  <c r="EZ12" i="27"/>
  <c r="FF12" i="27" s="1"/>
  <c r="EH12" i="27"/>
  <c r="EN12" i="27" s="1"/>
  <c r="CL14" i="27"/>
  <c r="EQ14" i="27"/>
  <c r="EW14" i="27" s="1"/>
  <c r="CK49" i="27"/>
  <c r="AT31" i="27"/>
  <c r="EE39" i="27"/>
  <c r="EZ39" i="27"/>
  <c r="FF39" i="27" s="1"/>
  <c r="EI11" i="27"/>
  <c r="AT11" i="27"/>
  <c r="AS28" i="27"/>
  <c r="AT23" i="27"/>
  <c r="AT17" i="27"/>
  <c r="EO17" i="27"/>
  <c r="AU28" i="27"/>
  <c r="EG28" i="27"/>
  <c r="FB28" i="27"/>
  <c r="FH28" i="27" s="1"/>
  <c r="FB14" i="27"/>
  <c r="FH14" i="27" s="1"/>
  <c r="EG14" i="27"/>
  <c r="CK46" i="27"/>
  <c r="EH11" i="27"/>
  <c r="AS11" i="27"/>
  <c r="EQ11" i="27"/>
  <c r="CL11" i="27"/>
  <c r="EC53" i="27"/>
  <c r="FA11" i="27"/>
  <c r="EF11" i="27"/>
  <c r="ES41" i="27"/>
  <c r="EY41" i="27" s="1"/>
  <c r="EE28" i="27"/>
  <c r="EZ28" i="27"/>
  <c r="FF28" i="27" s="1"/>
  <c r="CL23" i="27"/>
  <c r="EQ23" i="27"/>
  <c r="EW23" i="27" s="1"/>
  <c r="FA17" i="27"/>
  <c r="FG17" i="27" s="1"/>
  <c r="EF17" i="27"/>
  <c r="DR11" i="27"/>
  <c r="AS27" i="27"/>
  <c r="ER46" i="27"/>
  <c r="EX46" i="27" s="1"/>
  <c r="CM46" i="27"/>
  <c r="AT36" i="27"/>
  <c r="EO36" i="27"/>
  <c r="AT32" i="27"/>
  <c r="EO32" i="27"/>
  <c r="EZ36" i="27"/>
  <c r="FF36" i="27" s="1"/>
  <c r="EE36" i="27"/>
  <c r="AU41" i="27"/>
  <c r="AR32" i="27"/>
  <c r="EO24" i="27"/>
  <c r="AT12" i="27"/>
  <c r="EI12" i="27"/>
  <c r="EO12" i="27" s="1"/>
  <c r="DC31" i="27"/>
  <c r="ED31" i="27"/>
  <c r="AR20" i="27"/>
  <c r="AU36" i="27"/>
  <c r="CK28" i="27"/>
  <c r="EN36" i="27"/>
  <c r="AS36" i="27"/>
  <c r="CL28" i="27"/>
  <c r="EQ28" i="27"/>
  <c r="EW28" i="27" s="1"/>
  <c r="CM12" i="27"/>
  <c r="ER12" i="27"/>
  <c r="EX12" i="27" s="1"/>
  <c r="ER11" i="27"/>
  <c r="CM11" i="27"/>
  <c r="FB40" i="27"/>
  <c r="EG40" i="27"/>
  <c r="CL24" i="27"/>
  <c r="EQ24" i="27"/>
  <c r="EW24" i="27" s="1"/>
  <c r="EF12" i="27"/>
  <c r="FA12" i="27"/>
  <c r="FG12" i="27" s="1"/>
  <c r="AR22" i="27"/>
  <c r="CN12" i="27"/>
  <c r="ES12" i="27"/>
  <c r="EY12" i="27" s="1"/>
  <c r="DX53" i="27"/>
  <c r="ES36" i="27"/>
  <c r="EY36" i="27" s="1"/>
  <c r="CN36" i="27"/>
  <c r="EZ11" i="27"/>
  <c r="EE11" i="27"/>
  <c r="FA31" i="27"/>
  <c r="FG31" i="27" s="1"/>
  <c r="EF31" i="27"/>
  <c r="AT25" i="27"/>
  <c r="EO25" i="27"/>
  <c r="AT20" i="27"/>
  <c r="EO20" i="27"/>
  <c r="CM14" i="27"/>
  <c r="ER14" i="27"/>
  <c r="EX14" i="27" s="1"/>
  <c r="AR23" i="27"/>
  <c r="ES17" i="27"/>
  <c r="EY17" i="27" s="1"/>
  <c r="CM42" i="27"/>
  <c r="ER42" i="27"/>
  <c r="EX42" i="27" s="1"/>
  <c r="ER38" i="27"/>
  <c r="EX38" i="27" s="1"/>
  <c r="AS33" i="27"/>
  <c r="EN33" i="27"/>
  <c r="CK39" i="27"/>
  <c r="AR33" i="27"/>
  <c r="AT14" i="27"/>
  <c r="CK15" i="27"/>
  <c r="CL25" i="27"/>
  <c r="EQ25" i="27"/>
  <c r="EW25" i="27" s="1"/>
  <c r="CL20" i="27"/>
  <c r="EQ20" i="27"/>
  <c r="EW20" i="27" s="1"/>
  <c r="EP14" i="27"/>
  <c r="AU14" i="27"/>
  <c r="EE42" i="27"/>
  <c r="EZ42" i="27"/>
  <c r="FF42" i="27" s="1"/>
  <c r="DC39" i="27"/>
  <c r="ED39" i="27"/>
  <c r="FA14" i="27"/>
  <c r="FG14" i="27" s="1"/>
  <c r="EF14" i="27"/>
  <c r="EP37" i="27"/>
  <c r="AF11" i="27"/>
  <c r="AT26" i="27"/>
  <c r="AT22" i="27"/>
  <c r="EO22" i="27"/>
  <c r="AR25" i="27"/>
  <c r="CM39" i="27"/>
  <c r="ER39" i="27"/>
  <c r="EX39" i="27" s="1"/>
  <c r="CK42" i="27"/>
  <c r="CM41" i="27"/>
  <c r="ER41" i="27"/>
  <c r="EX41" i="27" s="1"/>
  <c r="CM17" i="27"/>
  <c r="CK16" i="27"/>
  <c r="CK11" i="27"/>
  <c r="FB49" i="27"/>
  <c r="FH49" i="27" s="1"/>
  <c r="CL26" i="27"/>
  <c r="EQ26" i="27"/>
  <c r="EW26" i="27" s="1"/>
  <c r="CL22" i="27"/>
  <c r="EQ22" i="27"/>
  <c r="EW22" i="27" s="1"/>
  <c r="AR26" i="27"/>
  <c r="EE18" i="27"/>
  <c r="EZ18" i="27"/>
  <c r="FF18" i="27" s="1"/>
  <c r="EG49" i="27" l="1"/>
  <c r="CN17" i="27"/>
  <c r="CN41" i="27"/>
  <c r="FA53" i="27"/>
  <c r="BU28" i="32"/>
  <c r="CD28" i="32"/>
  <c r="CC28" i="32"/>
  <c r="BT28" i="32"/>
  <c r="E26" i="32"/>
  <c r="AF38" i="32"/>
  <c r="AA38" i="32"/>
  <c r="X38" i="32"/>
  <c r="ES40" i="27"/>
  <c r="AT48" i="32"/>
  <c r="BT48" i="32"/>
  <c r="AU48" i="32"/>
  <c r="AY44" i="32"/>
  <c r="AS44" i="32"/>
  <c r="AV44" i="32"/>
  <c r="AZ26" i="32"/>
  <c r="BB38" i="32"/>
  <c r="R9" i="32"/>
  <c r="CA16" i="32"/>
  <c r="AW44" i="32"/>
  <c r="AZ44" i="32"/>
  <c r="AT44" i="32"/>
  <c r="CA15" i="32"/>
  <c r="BZ39" i="32"/>
  <c r="AS48" i="32"/>
  <c r="BV48" i="32"/>
  <c r="BZ16" i="32"/>
  <c r="AW26" i="32"/>
  <c r="AS38" i="32"/>
  <c r="AZ45" i="32"/>
  <c r="AT45" i="32"/>
  <c r="AC41" i="32"/>
  <c r="BU9" i="32"/>
  <c r="CD18" i="32"/>
  <c r="AW33" i="32"/>
  <c r="AB10" i="32"/>
  <c r="CC18" i="32"/>
  <c r="BZ45" i="32"/>
  <c r="BT45" i="32"/>
  <c r="AY45" i="32"/>
  <c r="AS45" i="32"/>
  <c r="AS28" i="32"/>
  <c r="BB28" i="32"/>
  <c r="AW14" i="32"/>
  <c r="AT14" i="32"/>
  <c r="AZ14" i="32"/>
  <c r="CA45" i="32"/>
  <c r="BU45" i="32"/>
  <c r="AY38" i="32"/>
  <c r="BT9" i="32"/>
  <c r="AA9" i="32"/>
  <c r="R45" i="32"/>
  <c r="BC18" i="32"/>
  <c r="BB18" i="32"/>
  <c r="BU44" i="32"/>
  <c r="V9" i="32"/>
  <c r="AY14" i="32"/>
  <c r="AV14" i="32"/>
  <c r="AS14" i="32"/>
  <c r="S45" i="32"/>
  <c r="AA10" i="32"/>
  <c r="AT28" i="32"/>
  <c r="BC28" i="32"/>
  <c r="AV12" i="32"/>
  <c r="AA18" i="32"/>
  <c r="R38" i="32"/>
  <c r="S46" i="32"/>
  <c r="Y45" i="32"/>
  <c r="AB18" i="32"/>
  <c r="CD9" i="32"/>
  <c r="CA9" i="32"/>
  <c r="BX9" i="32"/>
  <c r="AV38" i="32"/>
  <c r="X9" i="32"/>
  <c r="U9" i="32"/>
  <c r="BW9" i="32"/>
  <c r="EG22" i="27"/>
  <c r="FB32" i="27"/>
  <c r="FH32" i="27" s="1"/>
  <c r="BG34" i="32"/>
  <c r="BG14" i="32"/>
  <c r="FB42" i="27"/>
  <c r="FH42" i="27" s="1"/>
  <c r="EG26" i="27"/>
  <c r="EG33" i="27"/>
  <c r="BG28" i="32"/>
  <c r="EG48" i="27"/>
  <c r="BG39" i="32"/>
  <c r="BY39" i="32" s="1"/>
  <c r="BG18" i="32"/>
  <c r="CB18" i="32" s="1"/>
  <c r="EG15" i="27"/>
  <c r="BG25" i="32"/>
  <c r="BG16" i="32"/>
  <c r="EG35" i="27"/>
  <c r="BG15" i="32"/>
  <c r="FB12" i="27"/>
  <c r="FH12" i="27" s="1"/>
  <c r="AB9" i="32"/>
  <c r="X45" i="32"/>
  <c r="R46" i="32"/>
  <c r="AU45" i="27"/>
  <c r="BB12" i="32"/>
  <c r="AS12" i="32"/>
  <c r="EJ45" i="27"/>
  <c r="AF53" i="27"/>
  <c r="BJ53" i="27"/>
  <c r="FB46" i="27"/>
  <c r="FH46" i="27" s="1"/>
  <c r="EJ26" i="27"/>
  <c r="BA15" i="32"/>
  <c r="AU15" i="32"/>
  <c r="AX15" i="32"/>
  <c r="CN26" i="27"/>
  <c r="AF33" i="32"/>
  <c r="U19" i="32"/>
  <c r="X19" i="32"/>
  <c r="EJ25" i="27"/>
  <c r="EG12" i="27"/>
  <c r="AS16" i="32"/>
  <c r="AY16" i="32"/>
  <c r="BB16" i="32"/>
  <c r="AV16" i="32"/>
  <c r="BB13" i="32"/>
  <c r="AV13" i="32"/>
  <c r="AY13" i="32"/>
  <c r="AS13" i="32"/>
  <c r="ES25" i="27"/>
  <c r="EY25" i="27" s="1"/>
  <c r="EJ15" i="27"/>
  <c r="EP15" i="27" s="1"/>
  <c r="E13" i="32"/>
  <c r="AW16" i="32"/>
  <c r="AZ16" i="32"/>
  <c r="AT16" i="32"/>
  <c r="BC16" i="32"/>
  <c r="ES30" i="27"/>
  <c r="EY30" i="27" s="1"/>
  <c r="EJ33" i="27"/>
  <c r="EP33" i="27" s="1"/>
  <c r="AR53" i="27"/>
  <c r="E51" i="32" s="1"/>
  <c r="EJ46" i="27"/>
  <c r="EP46" i="27" s="1"/>
  <c r="AW10" i="32"/>
  <c r="AT10" i="32"/>
  <c r="AZ10" i="32"/>
  <c r="EG36" i="27"/>
  <c r="FB41" i="27"/>
  <c r="FH41" i="27" s="1"/>
  <c r="AF45" i="32"/>
  <c r="CN24" i="27"/>
  <c r="Y9" i="32"/>
  <c r="CC9" i="32"/>
  <c r="EJ40" i="27"/>
  <c r="EP40" i="27" s="1"/>
  <c r="V19" i="32"/>
  <c r="Y19" i="32"/>
  <c r="AT15" i="32"/>
  <c r="AW15" i="32"/>
  <c r="AZ15" i="32"/>
  <c r="Z19" i="32"/>
  <c r="W19" i="32"/>
  <c r="AV10" i="32"/>
  <c r="AS10" i="32"/>
  <c r="AY10" i="32"/>
  <c r="E10" i="32"/>
  <c r="FB36" i="27"/>
  <c r="FH36" i="27" s="1"/>
  <c r="EJ32" i="27"/>
  <c r="AF47" i="32"/>
  <c r="AX47" i="32" s="1"/>
  <c r="ES20" i="27"/>
  <c r="EY20" i="27" s="1"/>
  <c r="CN33" i="27"/>
  <c r="BG26" i="32"/>
  <c r="AT13" i="32"/>
  <c r="BC13" i="32"/>
  <c r="AW13" i="32"/>
  <c r="AZ13" i="32"/>
  <c r="S9" i="32"/>
  <c r="BZ9" i="32"/>
  <c r="CN23" i="27"/>
  <c r="BA10" i="32"/>
  <c r="AX10" i="32"/>
  <c r="AU10" i="32"/>
  <c r="EJ20" i="27"/>
  <c r="EP20" i="27" s="1"/>
  <c r="AF25" i="32"/>
  <c r="EG41" i="27"/>
  <c r="AU12" i="27"/>
  <c r="EJ12" i="27"/>
  <c r="EP12" i="27" s="1"/>
  <c r="ES31" i="27"/>
  <c r="EY31" i="27" s="1"/>
  <c r="AU48" i="27"/>
  <c r="EJ23" i="27"/>
  <c r="EP23" i="27" s="1"/>
  <c r="BY53" i="27"/>
  <c r="CN18" i="27"/>
  <c r="ES32" i="27"/>
  <c r="EY32" i="27" s="1"/>
  <c r="EJ39" i="27"/>
  <c r="EP39" i="27" s="1"/>
  <c r="ES22" i="27"/>
  <c r="EY22" i="27" s="1"/>
  <c r="EJ22" i="27"/>
  <c r="EP22" i="27" s="1"/>
  <c r="DC53" i="27"/>
  <c r="EF53" i="27"/>
  <c r="BF51" i="32"/>
  <c r="AE51" i="32"/>
  <c r="AD51" i="32"/>
  <c r="D51" i="32"/>
  <c r="C51" i="32"/>
  <c r="EE38" i="27"/>
  <c r="DP53" i="27"/>
  <c r="CN14" i="27"/>
  <c r="CK53" i="27"/>
  <c r="EJ31" i="27"/>
  <c r="EP31" i="27" s="1"/>
  <c r="AU47" i="27"/>
  <c r="Q53" i="27"/>
  <c r="EI53" i="27"/>
  <c r="EO53" i="27" s="1"/>
  <c r="EH53" i="27"/>
  <c r="EN53" i="27" s="1"/>
  <c r="FB16" i="27"/>
  <c r="FH16" i="27" s="1"/>
  <c r="FB27" i="27"/>
  <c r="FH27" i="27" s="1"/>
  <c r="ES14" i="27"/>
  <c r="EY14" i="27" s="1"/>
  <c r="AF12" i="32"/>
  <c r="EG27" i="27"/>
  <c r="CN27" i="27"/>
  <c r="ES27" i="27"/>
  <c r="EY27" i="27" s="1"/>
  <c r="AU40" i="27"/>
  <c r="E38" i="32"/>
  <c r="AF28" i="32"/>
  <c r="EB53" i="27"/>
  <c r="BE51" i="32" s="1"/>
  <c r="EG16" i="27"/>
  <c r="BE36" i="32"/>
  <c r="EZ38" i="27"/>
  <c r="FF38" i="27" s="1"/>
  <c r="FB11" i="27"/>
  <c r="FH11" i="27" s="1"/>
  <c r="BG9" i="32"/>
  <c r="AY9" i="32"/>
  <c r="BB9" i="32"/>
  <c r="AS9" i="32"/>
  <c r="AV9" i="32"/>
  <c r="CN35" i="27"/>
  <c r="BC9" i="32"/>
  <c r="AW9" i="32"/>
  <c r="AZ9" i="32"/>
  <c r="AT9" i="32"/>
  <c r="ES35" i="27"/>
  <c r="EY35" i="27" s="1"/>
  <c r="T41" i="32"/>
  <c r="W41" i="32"/>
  <c r="Z41" i="32"/>
  <c r="CN30" i="27"/>
  <c r="EG20" i="27"/>
  <c r="AU15" i="27"/>
  <c r="BG40" i="32"/>
  <c r="CN25" i="27"/>
  <c r="AF23" i="32"/>
  <c r="FH40" i="27"/>
  <c r="FF40" i="27"/>
  <c r="EX40" i="27"/>
  <c r="ER53" i="27"/>
  <c r="EX53" i="27" s="1"/>
  <c r="EY40" i="27"/>
  <c r="EW40" i="27"/>
  <c r="EQ53" i="27"/>
  <c r="EW53" i="27" s="1"/>
  <c r="E33" i="32"/>
  <c r="EJ35" i="27"/>
  <c r="EP35" i="27" s="1"/>
  <c r="E36" i="32"/>
  <c r="EJ38" i="27"/>
  <c r="EP38" i="27" s="1"/>
  <c r="E47" i="32"/>
  <c r="EJ49" i="27"/>
  <c r="EP49" i="27" s="1"/>
  <c r="E25" i="32"/>
  <c r="EJ27" i="27"/>
  <c r="EP27" i="27" s="1"/>
  <c r="EJ16" i="27"/>
  <c r="EP16" i="27" s="1"/>
  <c r="E40" i="32"/>
  <c r="EJ42" i="27"/>
  <c r="EP42" i="27" s="1"/>
  <c r="EJ11" i="27"/>
  <c r="EP11" i="27" s="1"/>
  <c r="E9" i="32"/>
  <c r="EJ18" i="27"/>
  <c r="EP18" i="27" s="1"/>
  <c r="EJ30" i="27"/>
  <c r="EP30" i="27" s="1"/>
  <c r="E45" i="32"/>
  <c r="EJ47" i="27"/>
  <c r="EP47" i="27" s="1"/>
  <c r="EJ48" i="27"/>
  <c r="EP48" i="27" s="1"/>
  <c r="BZ44" i="32"/>
  <c r="BW44" i="32"/>
  <c r="BT44" i="32"/>
  <c r="AW47" i="32"/>
  <c r="AZ47" i="32"/>
  <c r="AT47" i="32"/>
  <c r="CB47" i="32"/>
  <c r="BY47" i="32"/>
  <c r="CA47" i="32"/>
  <c r="BX47" i="32"/>
  <c r="AY47" i="32"/>
  <c r="AV47" i="32"/>
  <c r="BW47" i="32"/>
  <c r="BZ47" i="32"/>
  <c r="CN20" i="27"/>
  <c r="FB15" i="27"/>
  <c r="FH15" i="27" s="1"/>
  <c r="AF21" i="32"/>
  <c r="EG11" i="27"/>
  <c r="ES23" i="27"/>
  <c r="EY23" i="27" s="1"/>
  <c r="ES26" i="27"/>
  <c r="EY26" i="27" s="1"/>
  <c r="BG13" i="32"/>
  <c r="CN32" i="27"/>
  <c r="EG42" i="27"/>
  <c r="FB23" i="27"/>
  <c r="FH23" i="27" s="1"/>
  <c r="FB18" i="27"/>
  <c r="FH18" i="27" s="1"/>
  <c r="E44" i="32"/>
  <c r="CN31" i="27"/>
  <c r="AU46" i="27"/>
  <c r="EG23" i="27"/>
  <c r="FB20" i="27"/>
  <c r="FH20" i="27" s="1"/>
  <c r="AU16" i="27"/>
  <c r="E37" i="32"/>
  <c r="AB14" i="32"/>
  <c r="Y14" i="32"/>
  <c r="V14" i="32"/>
  <c r="AA14" i="32"/>
  <c r="X14" i="32"/>
  <c r="U14" i="32"/>
  <c r="EG46" i="27"/>
  <c r="BG44" i="32"/>
  <c r="Y13" i="32"/>
  <c r="AB13" i="32"/>
  <c r="S13" i="32"/>
  <c r="V13" i="32"/>
  <c r="BZ13" i="32"/>
  <c r="CC13" i="32"/>
  <c r="BT13" i="32"/>
  <c r="BW13" i="32"/>
  <c r="AA13" i="32"/>
  <c r="R13" i="32"/>
  <c r="U13" i="32"/>
  <c r="X13" i="32"/>
  <c r="BX13" i="32"/>
  <c r="CA13" i="32"/>
  <c r="CD13" i="32"/>
  <c r="BU13" i="32"/>
  <c r="BZ38" i="32"/>
  <c r="CC38" i="32"/>
  <c r="BT38" i="32"/>
  <c r="BW38" i="32"/>
  <c r="BC38" i="32"/>
  <c r="AT38" i="32"/>
  <c r="AW38" i="32"/>
  <c r="AZ38" i="32"/>
  <c r="V25" i="32"/>
  <c r="Y25" i="32"/>
  <c r="AB25" i="32"/>
  <c r="S25" i="32"/>
  <c r="AZ25" i="32"/>
  <c r="BC25" i="32"/>
  <c r="AT25" i="32"/>
  <c r="AW25" i="32"/>
  <c r="BV38" i="32"/>
  <c r="CB38" i="32"/>
  <c r="BY38" i="32"/>
  <c r="CE38" i="32"/>
  <c r="AS25" i="32"/>
  <c r="AV25" i="32"/>
  <c r="AY25" i="32"/>
  <c r="CE25" i="32"/>
  <c r="X22" i="32"/>
  <c r="AA22" i="32"/>
  <c r="R22" i="32"/>
  <c r="U22" i="32"/>
  <c r="U25" i="32"/>
  <c r="X25" i="32"/>
  <c r="R25" i="32"/>
  <c r="BW22" i="32"/>
  <c r="BZ22" i="32"/>
  <c r="CC22" i="32"/>
  <c r="BT22" i="32"/>
  <c r="BX25" i="32"/>
  <c r="CA25" i="32"/>
  <c r="CD25" i="32"/>
  <c r="BU25" i="32"/>
  <c r="AZ22" i="32"/>
  <c r="BC22" i="32"/>
  <c r="AT22" i="32"/>
  <c r="AW22" i="32"/>
  <c r="AX38" i="32"/>
  <c r="BA38" i="32"/>
  <c r="AU38" i="32"/>
  <c r="BD38" i="32"/>
  <c r="BD25" i="32"/>
  <c r="Y38" i="32"/>
  <c r="AB38" i="32"/>
  <c r="S38" i="32"/>
  <c r="V38" i="32"/>
  <c r="BU22" i="32"/>
  <c r="BX22" i="32"/>
  <c r="CA22" i="32"/>
  <c r="CD22" i="32"/>
  <c r="BX38" i="32"/>
  <c r="CA38" i="32"/>
  <c r="CD38" i="32"/>
  <c r="BU38" i="32"/>
  <c r="V22" i="32"/>
  <c r="Y22" i="32"/>
  <c r="AB22" i="32"/>
  <c r="S22" i="32"/>
  <c r="BW25" i="32"/>
  <c r="BZ25" i="32"/>
  <c r="BT25" i="32"/>
  <c r="BB22" i="32"/>
  <c r="AS22" i="32"/>
  <c r="AV22" i="32"/>
  <c r="AY22" i="32"/>
  <c r="AU27" i="27"/>
  <c r="ES24" i="27"/>
  <c r="EY24" i="27" s="1"/>
  <c r="AF22" i="32"/>
  <c r="E16" i="32"/>
  <c r="AT18" i="32"/>
  <c r="AW18" i="32"/>
  <c r="AZ18" i="32"/>
  <c r="BT26" i="32"/>
  <c r="BW26" i="32"/>
  <c r="BZ26" i="32"/>
  <c r="BU39" i="32"/>
  <c r="BX39" i="32"/>
  <c r="CA39" i="32"/>
  <c r="Y44" i="32"/>
  <c r="S44" i="32"/>
  <c r="V44" i="32"/>
  <c r="BU26" i="32"/>
  <c r="BX26" i="32"/>
  <c r="CA26" i="32"/>
  <c r="AS37" i="32"/>
  <c r="AV37" i="32"/>
  <c r="AY37" i="32"/>
  <c r="U40" i="32"/>
  <c r="X40" i="32"/>
  <c r="AA40" i="32"/>
  <c r="R40" i="32"/>
  <c r="R26" i="32"/>
  <c r="U26" i="32"/>
  <c r="X26" i="32"/>
  <c r="S30" i="32"/>
  <c r="V30" i="32"/>
  <c r="Y30" i="32"/>
  <c r="AW28" i="32"/>
  <c r="AZ28" i="32"/>
  <c r="AS18" i="32"/>
  <c r="AV18" i="32"/>
  <c r="AY18" i="32"/>
  <c r="BX18" i="32"/>
  <c r="CA18" i="32"/>
  <c r="BU18" i="32"/>
  <c r="BX28" i="32"/>
  <c r="CA28" i="32"/>
  <c r="AW40" i="32"/>
  <c r="AZ40" i="32"/>
  <c r="BC40" i="32"/>
  <c r="AT40" i="32"/>
  <c r="AY39" i="32"/>
  <c r="AS39" i="32"/>
  <c r="AV39" i="32"/>
  <c r="BA39" i="32"/>
  <c r="AU39" i="32"/>
  <c r="AX39" i="32"/>
  <c r="S26" i="32"/>
  <c r="V26" i="32"/>
  <c r="Y26" i="32"/>
  <c r="BY26" i="32"/>
  <c r="CB26" i="32"/>
  <c r="BV26" i="32"/>
  <c r="AV30" i="32"/>
  <c r="AY30" i="32"/>
  <c r="AS30" i="32"/>
  <c r="Z39" i="32"/>
  <c r="T39" i="32"/>
  <c r="W39" i="32"/>
  <c r="S37" i="32"/>
  <c r="V37" i="32"/>
  <c r="Y37" i="32"/>
  <c r="BZ37" i="32"/>
  <c r="BT37" i="32"/>
  <c r="BW37" i="32"/>
  <c r="AY26" i="32"/>
  <c r="AS26" i="32"/>
  <c r="AV26" i="32"/>
  <c r="V18" i="32"/>
  <c r="Y18" i="32"/>
  <c r="S18" i="32"/>
  <c r="BW18" i="32"/>
  <c r="BZ18" i="32"/>
  <c r="BT18" i="32"/>
  <c r="CD40" i="32"/>
  <c r="BU40" i="32"/>
  <c r="BX40" i="32"/>
  <c r="CA40" i="32"/>
  <c r="R39" i="32"/>
  <c r="U39" i="32"/>
  <c r="X39" i="32"/>
  <c r="AY40" i="32"/>
  <c r="BB40" i="32"/>
  <c r="AS40" i="32"/>
  <c r="AV40" i="32"/>
  <c r="S39" i="32"/>
  <c r="V39" i="32"/>
  <c r="Y39" i="32"/>
  <c r="R30" i="32"/>
  <c r="U30" i="32"/>
  <c r="X30" i="32"/>
  <c r="BT40" i="32"/>
  <c r="BW40" i="32"/>
  <c r="BZ40" i="32"/>
  <c r="CC40" i="32"/>
  <c r="BV39" i="32"/>
  <c r="CB39" i="32"/>
  <c r="X18" i="32"/>
  <c r="R18" i="32"/>
  <c r="U18" i="32"/>
  <c r="BV18" i="32"/>
  <c r="BW28" i="32"/>
  <c r="BZ28" i="32"/>
  <c r="X44" i="32"/>
  <c r="R44" i="32"/>
  <c r="U44" i="32"/>
  <c r="Z26" i="32"/>
  <c r="W26" i="32"/>
  <c r="T26" i="32"/>
  <c r="BT30" i="32"/>
  <c r="BW30" i="32"/>
  <c r="BZ30" i="32"/>
  <c r="AV28" i="32"/>
  <c r="AY28" i="32"/>
  <c r="BY28" i="32"/>
  <c r="AW30" i="32"/>
  <c r="AZ30" i="32"/>
  <c r="AT30" i="32"/>
  <c r="BX37" i="32"/>
  <c r="CA37" i="32"/>
  <c r="BU37" i="32"/>
  <c r="AB28" i="32"/>
  <c r="S28" i="32"/>
  <c r="V28" i="32"/>
  <c r="Y28" i="32"/>
  <c r="BU30" i="32"/>
  <c r="BX30" i="32"/>
  <c r="CA30" i="32"/>
  <c r="AW39" i="32"/>
  <c r="AZ39" i="32"/>
  <c r="AT39" i="32"/>
  <c r="R28" i="32"/>
  <c r="U28" i="32"/>
  <c r="X28" i="32"/>
  <c r="AA28" i="32"/>
  <c r="S40" i="32"/>
  <c r="V40" i="32"/>
  <c r="Y40" i="32"/>
  <c r="AB40" i="32"/>
  <c r="AT37" i="32"/>
  <c r="AW37" i="32"/>
  <c r="AZ37" i="32"/>
  <c r="R37" i="32"/>
  <c r="U37" i="32"/>
  <c r="X37" i="32"/>
  <c r="AU39" i="27"/>
  <c r="AU11" i="27"/>
  <c r="BX14" i="32"/>
  <c r="CA14" i="32"/>
  <c r="BU14" i="32"/>
  <c r="BZ14" i="32"/>
  <c r="BW14" i="32"/>
  <c r="BT14" i="32"/>
  <c r="BV14" i="32"/>
  <c r="BY14" i="32"/>
  <c r="CB14" i="32"/>
  <c r="S14" i="32"/>
  <c r="R14" i="32"/>
  <c r="AF36" i="32"/>
  <c r="BG30" i="32"/>
  <c r="CC12" i="32"/>
  <c r="BT12" i="32"/>
  <c r="BW12" i="32"/>
  <c r="BZ12" i="32"/>
  <c r="Y47" i="32"/>
  <c r="V47" i="32"/>
  <c r="S47" i="32"/>
  <c r="BB29" i="32"/>
  <c r="AY29" i="32"/>
  <c r="AS29" i="32"/>
  <c r="AV29" i="32"/>
  <c r="X33" i="32"/>
  <c r="R33" i="32"/>
  <c r="U33" i="32"/>
  <c r="BZ29" i="32"/>
  <c r="BW29" i="32"/>
  <c r="BT29" i="32"/>
  <c r="CC29" i="32"/>
  <c r="AV24" i="32"/>
  <c r="AY24" i="32"/>
  <c r="AS24" i="32"/>
  <c r="BU12" i="32"/>
  <c r="BX12" i="32"/>
  <c r="CD12" i="32"/>
  <c r="CA12" i="32"/>
  <c r="V34" i="32"/>
  <c r="S34" i="32"/>
  <c r="Y34" i="32"/>
  <c r="AF9" i="32"/>
  <c r="AF40" i="32"/>
  <c r="E29" i="32"/>
  <c r="AU46" i="32"/>
  <c r="BG45" i="32"/>
  <c r="AF31" i="32"/>
  <c r="CA20" i="32"/>
  <c r="BU20" i="32"/>
  <c r="BX20" i="32"/>
  <c r="AT33" i="32"/>
  <c r="AZ33" i="32"/>
  <c r="T15" i="32"/>
  <c r="W15" i="32"/>
  <c r="Z15" i="32"/>
  <c r="AS31" i="32"/>
  <c r="AV31" i="32"/>
  <c r="AY31" i="32"/>
  <c r="AY33" i="32"/>
  <c r="AS33" i="32"/>
  <c r="AV33" i="32"/>
  <c r="BW33" i="32"/>
  <c r="BZ33" i="32"/>
  <c r="BT33" i="32"/>
  <c r="BU10" i="32"/>
  <c r="CA10" i="32"/>
  <c r="BX10" i="32"/>
  <c r="E28" i="32"/>
  <c r="AF37" i="32"/>
  <c r="BG36" i="32"/>
  <c r="Y15" i="32"/>
  <c r="S15" i="32"/>
  <c r="V15" i="32"/>
  <c r="S24" i="32"/>
  <c r="V24" i="32"/>
  <c r="Y24" i="32"/>
  <c r="BA34" i="32"/>
  <c r="AX34" i="32"/>
  <c r="AU34" i="32"/>
  <c r="Y12" i="32"/>
  <c r="V12" i="32"/>
  <c r="AB12" i="32"/>
  <c r="S12" i="32"/>
  <c r="AT36" i="32"/>
  <c r="AZ36" i="32"/>
  <c r="AW36" i="32"/>
  <c r="BC36" i="32"/>
  <c r="S36" i="32"/>
  <c r="V36" i="32"/>
  <c r="Y36" i="32"/>
  <c r="AB36" i="32"/>
  <c r="S19" i="32"/>
  <c r="X24" i="32"/>
  <c r="R24" i="32"/>
  <c r="U24" i="32"/>
  <c r="V33" i="32"/>
  <c r="Y33" i="32"/>
  <c r="S33" i="32"/>
  <c r="S31" i="32"/>
  <c r="Y31" i="32"/>
  <c r="V31" i="32"/>
  <c r="AF30" i="32"/>
  <c r="CN48" i="27"/>
  <c r="EG47" i="27"/>
  <c r="CN22" i="27"/>
  <c r="EG32" i="27"/>
  <c r="AU18" i="27"/>
  <c r="AF26" i="32"/>
  <c r="BG29" i="32"/>
  <c r="BG31" i="32"/>
  <c r="BW20" i="32"/>
  <c r="BZ20" i="32"/>
  <c r="BT20" i="32"/>
  <c r="U20" i="32"/>
  <c r="R20" i="32"/>
  <c r="X20" i="32"/>
  <c r="AV20" i="32"/>
  <c r="AY20" i="32"/>
  <c r="AS20" i="32"/>
  <c r="CA36" i="32"/>
  <c r="BX36" i="32"/>
  <c r="BU36" i="32"/>
  <c r="AA29" i="32"/>
  <c r="U29" i="32"/>
  <c r="X29" i="32"/>
  <c r="R29" i="32"/>
  <c r="AA12" i="32"/>
  <c r="R12" i="32"/>
  <c r="X12" i="32"/>
  <c r="U12" i="32"/>
  <c r="AF24" i="32"/>
  <c r="R15" i="32"/>
  <c r="X15" i="32"/>
  <c r="BX33" i="32"/>
  <c r="BU33" i="32"/>
  <c r="CA33" i="32"/>
  <c r="AY34" i="32"/>
  <c r="AS34" i="32"/>
  <c r="AV34" i="32"/>
  <c r="Z12" i="32"/>
  <c r="T12" i="32"/>
  <c r="AC12" i="32"/>
  <c r="W12" i="32"/>
  <c r="BU15" i="32"/>
  <c r="BX15" i="32"/>
  <c r="CA34" i="32"/>
  <c r="BU34" i="32"/>
  <c r="BX34" i="32"/>
  <c r="AY23" i="32"/>
  <c r="AS23" i="32"/>
  <c r="AV23" i="32"/>
  <c r="AT23" i="32"/>
  <c r="AZ23" i="32"/>
  <c r="AW23" i="32"/>
  <c r="AT34" i="32"/>
  <c r="AW34" i="32"/>
  <c r="AZ34" i="32"/>
  <c r="BX31" i="32"/>
  <c r="BU31" i="32"/>
  <c r="CA31" i="32"/>
  <c r="AS36" i="32"/>
  <c r="AY36" i="32"/>
  <c r="AV36" i="32"/>
  <c r="BB36" i="32"/>
  <c r="S29" i="32"/>
  <c r="Y29" i="32"/>
  <c r="V29" i="32"/>
  <c r="AB29" i="32"/>
  <c r="S10" i="32"/>
  <c r="Y10" i="32"/>
  <c r="V10" i="32"/>
  <c r="V23" i="32"/>
  <c r="Y23" i="32"/>
  <c r="S23" i="32"/>
  <c r="E24" i="32"/>
  <c r="E23" i="32"/>
  <c r="E31" i="32"/>
  <c r="BV46" i="32"/>
  <c r="BC12" i="32"/>
  <c r="AT12" i="32"/>
  <c r="AW12" i="32"/>
  <c r="AZ12" i="32"/>
  <c r="BW34" i="32"/>
  <c r="BZ34" i="32"/>
  <c r="BT34" i="32"/>
  <c r="AF14" i="32"/>
  <c r="BG37" i="32"/>
  <c r="AF13" i="32"/>
  <c r="E30" i="32"/>
  <c r="AF44" i="32"/>
  <c r="BG33" i="32"/>
  <c r="E14" i="32"/>
  <c r="AF29" i="32"/>
  <c r="Y20" i="32"/>
  <c r="S20" i="32"/>
  <c r="V20" i="32"/>
  <c r="AZ20" i="32"/>
  <c r="AW20" i="32"/>
  <c r="AT20" i="32"/>
  <c r="U23" i="32"/>
  <c r="X23" i="32"/>
  <c r="R23" i="32"/>
  <c r="T19" i="32"/>
  <c r="AW24" i="32"/>
  <c r="AT24" i="32"/>
  <c r="AZ24" i="32"/>
  <c r="U47" i="32"/>
  <c r="X47" i="32"/>
  <c r="AA36" i="32"/>
  <c r="U36" i="32"/>
  <c r="R36" i="32"/>
  <c r="X36" i="32"/>
  <c r="AW31" i="32"/>
  <c r="AZ31" i="32"/>
  <c r="AT31" i="32"/>
  <c r="R10" i="32"/>
  <c r="U10" i="32"/>
  <c r="X10" i="32"/>
  <c r="CE12" i="32"/>
  <c r="BV12" i="32"/>
  <c r="CB12" i="32"/>
  <c r="BY12" i="32"/>
  <c r="CD29" i="32"/>
  <c r="CA29" i="32"/>
  <c r="BX29" i="32"/>
  <c r="BU29" i="32"/>
  <c r="X31" i="32"/>
  <c r="R31" i="32"/>
  <c r="U31" i="32"/>
  <c r="X34" i="32"/>
  <c r="U34" i="32"/>
  <c r="R34" i="32"/>
  <c r="AT29" i="32"/>
  <c r="AZ29" i="32"/>
  <c r="AW29" i="32"/>
  <c r="BC29" i="32"/>
  <c r="R19" i="32"/>
  <c r="T34" i="32"/>
  <c r="Z34" i="32"/>
  <c r="W34" i="32"/>
  <c r="BZ31" i="32"/>
  <c r="BW31" i="32"/>
  <c r="BT31" i="32"/>
  <c r="AU42" i="27"/>
  <c r="AU30" i="27"/>
  <c r="FB47" i="27"/>
  <c r="FH47" i="27" s="1"/>
  <c r="FB48" i="27"/>
  <c r="FH48" i="27" s="1"/>
  <c r="EG18" i="27"/>
  <c r="BG21" i="32"/>
  <c r="AF20" i="32"/>
  <c r="E20" i="32"/>
  <c r="BG22" i="32"/>
  <c r="X21" i="32"/>
  <c r="U21" i="32"/>
  <c r="R21" i="32"/>
  <c r="AA21" i="32"/>
  <c r="AB21" i="32"/>
  <c r="Y21" i="32"/>
  <c r="V21" i="32"/>
  <c r="S21" i="32"/>
  <c r="BB21" i="32"/>
  <c r="AY21" i="32"/>
  <c r="AV21" i="32"/>
  <c r="AS21" i="32"/>
  <c r="CD21" i="32"/>
  <c r="CA21" i="32"/>
  <c r="BX21" i="32"/>
  <c r="BU21" i="32"/>
  <c r="BZ24" i="32"/>
  <c r="BW24" i="32"/>
  <c r="BT24" i="32"/>
  <c r="BG20" i="32"/>
  <c r="BG24" i="32"/>
  <c r="BG23" i="32"/>
  <c r="AA16" i="32"/>
  <c r="X16" i="32"/>
  <c r="U16" i="32"/>
  <c r="R16" i="32"/>
  <c r="AB16" i="32"/>
  <c r="Y16" i="32"/>
  <c r="V16" i="32"/>
  <c r="S16" i="32"/>
  <c r="BY16" i="32"/>
  <c r="BV16" i="32"/>
  <c r="CE16" i="32"/>
  <c r="CC16" i="32"/>
  <c r="BW16" i="32"/>
  <c r="BT16" i="32"/>
  <c r="CD16" i="32"/>
  <c r="BX16" i="32"/>
  <c r="BU16" i="32"/>
  <c r="BC21" i="32"/>
  <c r="AZ21" i="32"/>
  <c r="AW21" i="32"/>
  <c r="AT21" i="32"/>
  <c r="CC21" i="32"/>
  <c r="BZ21" i="32"/>
  <c r="BW21" i="32"/>
  <c r="BT21" i="32"/>
  <c r="BU24" i="32"/>
  <c r="CA24" i="32"/>
  <c r="BX24" i="32"/>
  <c r="AF18" i="32"/>
  <c r="E18" i="32"/>
  <c r="E21" i="32"/>
  <c r="CM53" i="27"/>
  <c r="CL53" i="27"/>
  <c r="AF16" i="32"/>
  <c r="AT53" i="27"/>
  <c r="AS53" i="27"/>
  <c r="AU49" i="27"/>
  <c r="FB33" i="27"/>
  <c r="FH33" i="27" s="1"/>
  <c r="ES33" i="27"/>
  <c r="EY33" i="27" s="1"/>
  <c r="FB38" i="27"/>
  <c r="FH38" i="27" s="1"/>
  <c r="FB22" i="27"/>
  <c r="FH22" i="27" s="1"/>
  <c r="FB35" i="27"/>
  <c r="FH35" i="27" s="1"/>
  <c r="FB24" i="27"/>
  <c r="FH24" i="27" s="1"/>
  <c r="FB30" i="27"/>
  <c r="FH30" i="27" s="1"/>
  <c r="EG30" i="27"/>
  <c r="EG24" i="27"/>
  <c r="ES18" i="27"/>
  <c r="EY18" i="27" s="1"/>
  <c r="ES48" i="27"/>
  <c r="EY48" i="27" s="1"/>
  <c r="AU35" i="27"/>
  <c r="CN47" i="27"/>
  <c r="ES47" i="27"/>
  <c r="EY47" i="27" s="1"/>
  <c r="FB26" i="27"/>
  <c r="FH26" i="27" s="1"/>
  <c r="FB17" i="27"/>
  <c r="FH17" i="27" s="1"/>
  <c r="EG17" i="27"/>
  <c r="CN49" i="27"/>
  <c r="ES49" i="27"/>
  <c r="EY49" i="27" s="1"/>
  <c r="ES11" i="27"/>
  <c r="CN11" i="27"/>
  <c r="CN42" i="27"/>
  <c r="ES42" i="27"/>
  <c r="EY42" i="27" s="1"/>
  <c r="ES46" i="27"/>
  <c r="EY46" i="27" s="1"/>
  <c r="CN46" i="27"/>
  <c r="EO11" i="27"/>
  <c r="FF11" i="27"/>
  <c r="EW11" i="27"/>
  <c r="ES28" i="27"/>
  <c r="EY28" i="27" s="1"/>
  <c r="CN28" i="27"/>
  <c r="FB31" i="27"/>
  <c r="FH31" i="27" s="1"/>
  <c r="EG31" i="27"/>
  <c r="AU25" i="27"/>
  <c r="EP25" i="27"/>
  <c r="ES38" i="27"/>
  <c r="EY38" i="27" s="1"/>
  <c r="AU22" i="27"/>
  <c r="EP32" i="27"/>
  <c r="AU32" i="27"/>
  <c r="AU31" i="27"/>
  <c r="CN39" i="27"/>
  <c r="ES39" i="27"/>
  <c r="EY39" i="27" s="1"/>
  <c r="AU23" i="27"/>
  <c r="AU20" i="27"/>
  <c r="ES16" i="27"/>
  <c r="EY16" i="27" s="1"/>
  <c r="CN16" i="27"/>
  <c r="ES15" i="27"/>
  <c r="EY15" i="27" s="1"/>
  <c r="CN15" i="27"/>
  <c r="EG39" i="27"/>
  <c r="FB39" i="27"/>
  <c r="FH39" i="27" s="1"/>
  <c r="EP24" i="27"/>
  <c r="AU33" i="27"/>
  <c r="EX11" i="27"/>
  <c r="FG53" i="27"/>
  <c r="FG11" i="27"/>
  <c r="EN11" i="27"/>
  <c r="AU26" i="27"/>
  <c r="EP26" i="27"/>
  <c r="ED53" i="27"/>
  <c r="BY18" i="32" l="1"/>
  <c r="CE28" i="32"/>
  <c r="BV28" i="32"/>
  <c r="V51" i="32"/>
  <c r="Y51" i="32"/>
  <c r="AB51" i="32"/>
  <c r="S51" i="32"/>
  <c r="X51" i="32"/>
  <c r="AA51" i="32"/>
  <c r="R51" i="32"/>
  <c r="U51" i="32"/>
  <c r="T51" i="32"/>
  <c r="Z51" i="32"/>
  <c r="W51" i="32"/>
  <c r="AC51" i="32"/>
  <c r="BZ51" i="32"/>
  <c r="CC51" i="32"/>
  <c r="BT51" i="32"/>
  <c r="BW51" i="32"/>
  <c r="BX51" i="32"/>
  <c r="CA51" i="32"/>
  <c r="CD51" i="32"/>
  <c r="BU51" i="32"/>
  <c r="AZ51" i="32"/>
  <c r="AW51" i="32"/>
  <c r="AT51" i="32"/>
  <c r="BC51" i="32"/>
  <c r="AS51" i="32"/>
  <c r="AV51" i="32"/>
  <c r="AY51" i="32"/>
  <c r="BB51" i="32"/>
  <c r="AX44" i="32"/>
  <c r="BA44" i="32"/>
  <c r="AU44" i="32"/>
  <c r="AU47" i="32"/>
  <c r="CB16" i="32"/>
  <c r="T25" i="32"/>
  <c r="CB15" i="32"/>
  <c r="T45" i="32"/>
  <c r="AX14" i="32"/>
  <c r="AU14" i="32"/>
  <c r="BA14" i="32"/>
  <c r="BV45" i="32"/>
  <c r="BD12" i="32"/>
  <c r="W10" i="32"/>
  <c r="BY15" i="32"/>
  <c r="CB28" i="32"/>
  <c r="CB34" i="32"/>
  <c r="BD28" i="32"/>
  <c r="AU28" i="32"/>
  <c r="AU45" i="32"/>
  <c r="AC25" i="32"/>
  <c r="AU25" i="32"/>
  <c r="Z10" i="32"/>
  <c r="BA12" i="32"/>
  <c r="T10" i="32"/>
  <c r="AX12" i="32"/>
  <c r="AU12" i="32"/>
  <c r="BV15" i="32"/>
  <c r="BY34" i="32"/>
  <c r="BV34" i="32"/>
  <c r="BV25" i="32"/>
  <c r="CB25" i="32"/>
  <c r="BY25" i="32"/>
  <c r="CE18" i="32"/>
  <c r="BA25" i="32"/>
  <c r="AX25" i="32"/>
  <c r="Z25" i="32"/>
  <c r="W25" i="32"/>
  <c r="BA45" i="32"/>
  <c r="AX35" i="32"/>
  <c r="AC10" i="32"/>
  <c r="BA13" i="32"/>
  <c r="BD13" i="32"/>
  <c r="AU13" i="32"/>
  <c r="AX13" i="32"/>
  <c r="AU16" i="32"/>
  <c r="AX16" i="32"/>
  <c r="BA16" i="32"/>
  <c r="BD16" i="32"/>
  <c r="BA33" i="32"/>
  <c r="AX33" i="32"/>
  <c r="AU35" i="32"/>
  <c r="BA47" i="32"/>
  <c r="AU33" i="32"/>
  <c r="BA35" i="32"/>
  <c r="EG53" i="27"/>
  <c r="BG51" i="32"/>
  <c r="AF51" i="32"/>
  <c r="EE53" i="27"/>
  <c r="AU21" i="32"/>
  <c r="CE13" i="32"/>
  <c r="CB40" i="32"/>
  <c r="AU23" i="32"/>
  <c r="BD18" i="32"/>
  <c r="CB45" i="32"/>
  <c r="CB21" i="32"/>
  <c r="Z45" i="32"/>
  <c r="T16" i="32"/>
  <c r="W38" i="32"/>
  <c r="T38" i="32"/>
  <c r="AC38" i="32"/>
  <c r="Z38" i="32"/>
  <c r="BY40" i="32"/>
  <c r="CE40" i="32"/>
  <c r="BV40" i="32"/>
  <c r="BA28" i="32"/>
  <c r="BZ36" i="32"/>
  <c r="AX28" i="32"/>
  <c r="BW36" i="32"/>
  <c r="BT36" i="32"/>
  <c r="AX23" i="32"/>
  <c r="Z13" i="32"/>
  <c r="BD21" i="32"/>
  <c r="EZ53" i="27"/>
  <c r="FF53" i="27" s="1"/>
  <c r="Z33" i="32"/>
  <c r="CB13" i="32"/>
  <c r="W13" i="32"/>
  <c r="T13" i="32"/>
  <c r="AC13" i="32"/>
  <c r="BA23" i="32"/>
  <c r="AU9" i="32"/>
  <c r="AX9" i="32"/>
  <c r="BA9" i="32"/>
  <c r="BD9" i="32"/>
  <c r="T9" i="32"/>
  <c r="W9" i="32"/>
  <c r="AC9" i="32"/>
  <c r="Z9" i="32"/>
  <c r="BY9" i="32"/>
  <c r="BV9" i="32"/>
  <c r="CE9" i="32"/>
  <c r="CB9" i="32"/>
  <c r="FB53" i="27"/>
  <c r="FH53" i="27" s="1"/>
  <c r="ES53" i="27"/>
  <c r="EY53" i="27" s="1"/>
  <c r="W33" i="32"/>
  <c r="T33" i="32"/>
  <c r="AC18" i="32"/>
  <c r="CB44" i="32"/>
  <c r="BY44" i="32"/>
  <c r="BV44" i="32"/>
  <c r="EJ53" i="27"/>
  <c r="EP53" i="27" s="1"/>
  <c r="BY13" i="32"/>
  <c r="BV13" i="32"/>
  <c r="T37" i="32"/>
  <c r="W16" i="32"/>
  <c r="AC16" i="32"/>
  <c r="BA21" i="32"/>
  <c r="Z37" i="32"/>
  <c r="W37" i="32"/>
  <c r="AX21" i="32"/>
  <c r="Z16" i="32"/>
  <c r="Z14" i="32"/>
  <c r="W14" i="32"/>
  <c r="AC14" i="32"/>
  <c r="BY22" i="32"/>
  <c r="CE22" i="32"/>
  <c r="BV22" i="32"/>
  <c r="CB22" i="32"/>
  <c r="Z22" i="32"/>
  <c r="AC22" i="32"/>
  <c r="W22" i="32"/>
  <c r="T22" i="32"/>
  <c r="BD22" i="32"/>
  <c r="BA22" i="32"/>
  <c r="AU22" i="32"/>
  <c r="AX22" i="32"/>
  <c r="BY21" i="32"/>
  <c r="CE21" i="32"/>
  <c r="BV21" i="32"/>
  <c r="Z18" i="32"/>
  <c r="T18" i="32"/>
  <c r="W18" i="32"/>
  <c r="AC40" i="32"/>
  <c r="Z40" i="32"/>
  <c r="T40" i="32"/>
  <c r="W40" i="32"/>
  <c r="CB30" i="32"/>
  <c r="BV30" i="32"/>
  <c r="BY30" i="32"/>
  <c r="AX26" i="32"/>
  <c r="BA26" i="32"/>
  <c r="AU26" i="32"/>
  <c r="AU37" i="32"/>
  <c r="BA37" i="32"/>
  <c r="AX37" i="32"/>
  <c r="AC28" i="32"/>
  <c r="Z28" i="32"/>
  <c r="W28" i="32"/>
  <c r="T28" i="32"/>
  <c r="T44" i="32"/>
  <c r="W44" i="32"/>
  <c r="Z44" i="32"/>
  <c r="Z30" i="32"/>
  <c r="T30" i="32"/>
  <c r="W30" i="32"/>
  <c r="CB37" i="32"/>
  <c r="BV37" i="32"/>
  <c r="BY37" i="32"/>
  <c r="AX30" i="32"/>
  <c r="BA30" i="32"/>
  <c r="AU30" i="32"/>
  <c r="BD40" i="32"/>
  <c r="AX40" i="32"/>
  <c r="BA40" i="32"/>
  <c r="AU40" i="32"/>
  <c r="AU18" i="32"/>
  <c r="BA18" i="32"/>
  <c r="AX18" i="32"/>
  <c r="T14" i="32"/>
  <c r="CB31" i="32"/>
  <c r="BV31" i="32"/>
  <c r="BY31" i="32"/>
  <c r="Z20" i="32"/>
  <c r="W20" i="32"/>
  <c r="T20" i="32"/>
  <c r="AU24" i="32"/>
  <c r="BA24" i="32"/>
  <c r="AX24" i="32"/>
  <c r="T29" i="32"/>
  <c r="AC29" i="32"/>
  <c r="Z29" i="32"/>
  <c r="W29" i="32"/>
  <c r="T47" i="32"/>
  <c r="Z47" i="32"/>
  <c r="W47" i="32"/>
  <c r="BV33" i="32"/>
  <c r="CB33" i="32"/>
  <c r="BY33" i="32"/>
  <c r="BA36" i="32"/>
  <c r="AU36" i="32"/>
  <c r="BD36" i="32"/>
  <c r="AX36" i="32"/>
  <c r="CB20" i="32"/>
  <c r="BY20" i="32"/>
  <c r="BV20" i="32"/>
  <c r="BA20" i="32"/>
  <c r="AX20" i="32"/>
  <c r="AU20" i="32"/>
  <c r="AX31" i="32"/>
  <c r="AU31" i="32"/>
  <c r="BA31" i="32"/>
  <c r="T36" i="32"/>
  <c r="AC36" i="32"/>
  <c r="Z36" i="32"/>
  <c r="W36" i="32"/>
  <c r="AU29" i="32"/>
  <c r="BA29" i="32"/>
  <c r="BD29" i="32"/>
  <c r="AX29" i="32"/>
  <c r="T31" i="32"/>
  <c r="W31" i="32"/>
  <c r="Z31" i="32"/>
  <c r="W23" i="32"/>
  <c r="T23" i="32"/>
  <c r="Z23" i="32"/>
  <c r="T24" i="32"/>
  <c r="Z24" i="32"/>
  <c r="W24" i="32"/>
  <c r="BY29" i="32"/>
  <c r="BV29" i="32"/>
  <c r="CB29" i="32"/>
  <c r="CE29" i="32"/>
  <c r="CB36" i="32"/>
  <c r="BV36" i="32"/>
  <c r="BY36" i="32"/>
  <c r="Z21" i="32"/>
  <c r="AC21" i="32"/>
  <c r="T21" i="32"/>
  <c r="W21" i="32"/>
  <c r="CB24" i="32"/>
  <c r="BY24" i="32"/>
  <c r="BV24" i="32"/>
  <c r="CN53" i="27"/>
  <c r="AU53" i="27"/>
  <c r="EY11" i="27"/>
  <c r="BA51" i="32" l="1"/>
  <c r="AU51" i="32"/>
  <c r="AX51" i="32"/>
  <c r="BD51" i="32"/>
  <c r="CB51" i="32"/>
  <c r="BV51" i="32"/>
  <c r="CE51" i="32"/>
  <c r="BY51" i="32"/>
</calcChain>
</file>

<file path=xl/sharedStrings.xml><?xml version="1.0" encoding="utf-8"?>
<sst xmlns="http://schemas.openxmlformats.org/spreadsheetml/2006/main" count="686" uniqueCount="136">
  <si>
    <t>Total</t>
  </si>
  <si>
    <t>Appeared</t>
  </si>
  <si>
    <t>Passed</t>
  </si>
  <si>
    <t>Name of the Board</t>
  </si>
  <si>
    <t>Boys</t>
  </si>
  <si>
    <t>Girls</t>
  </si>
  <si>
    <t>Arts</t>
  </si>
  <si>
    <t>Commerce</t>
  </si>
  <si>
    <t>Science</t>
  </si>
  <si>
    <t>Vocational</t>
  </si>
  <si>
    <r>
      <t>Department of Pre-University Education,</t>
    </r>
    <r>
      <rPr>
        <b/>
        <sz val="11"/>
        <rFont val="Cambria"/>
        <family val="1"/>
      </rPr>
      <t xml:space="preserve"> Karnataka</t>
    </r>
  </si>
  <si>
    <t>Annual</t>
  </si>
  <si>
    <r>
      <rPr>
        <b/>
        <sz val="11"/>
        <rFont val="Cambria"/>
        <family val="1"/>
      </rPr>
      <t>Chhattisgarh</t>
    </r>
    <r>
      <rPr>
        <sz val="11"/>
        <rFont val="Cambria"/>
        <family val="1"/>
      </rPr>
      <t xml:space="preserve"> Board of Secondary Education</t>
    </r>
  </si>
  <si>
    <t>Sl. No.</t>
  </si>
  <si>
    <t>Number of Students</t>
  </si>
  <si>
    <t>Pass %age</t>
  </si>
  <si>
    <t>Total Number of Students Passed</t>
  </si>
  <si>
    <t>Out of the Total, Number of Students passed with marks</t>
  </si>
  <si>
    <t>Percentage of Students passed with marks</t>
  </si>
  <si>
    <t>Supplementary</t>
  </si>
  <si>
    <t>Annual &amp; Supplementary</t>
  </si>
  <si>
    <t>Central Boards</t>
  </si>
  <si>
    <t>** Figures pertain to 'fazil' examination which is equivalent to higher secondary examination.</t>
  </si>
  <si>
    <t># The Institute is mainly meant for Women, Boys enrolment pertains to wards of the staff.</t>
  </si>
  <si>
    <t>Black cell indicates that either system does not exist or information is not available.</t>
  </si>
  <si>
    <r>
      <t>Board of Senior  Secondary Education,</t>
    </r>
    <r>
      <rPr>
        <b/>
        <sz val="11"/>
        <rFont val="Cambria"/>
        <family val="1"/>
      </rPr>
      <t xml:space="preserve"> Rajasthan, Ajmer</t>
    </r>
  </si>
  <si>
    <t>60% &amp; above</t>
  </si>
  <si>
    <t>Number of Students Passed</t>
  </si>
  <si>
    <t>All Streams</t>
  </si>
  <si>
    <t>Streams</t>
  </si>
  <si>
    <t xml:space="preserve">Boys </t>
  </si>
  <si>
    <r>
      <rPr>
        <b/>
        <sz val="11"/>
        <color theme="1"/>
        <rFont val="Calibri"/>
        <family val="2"/>
        <scheme val="minor"/>
      </rPr>
      <t>UP</t>
    </r>
    <r>
      <rPr>
        <sz val="11"/>
        <color theme="1"/>
        <rFont val="Calibri"/>
        <family val="2"/>
        <scheme val="minor"/>
      </rPr>
      <t xml:space="preserve"> Madhyamik sanskrit Shiksha Parishad</t>
    </r>
  </si>
  <si>
    <t>State Boards</t>
  </si>
  <si>
    <t>Council of Higher Secondary Education, Odisha</t>
  </si>
  <si>
    <t>All Categories</t>
  </si>
  <si>
    <t>Scheduled Caste</t>
  </si>
  <si>
    <t>Scheduled Tribe</t>
  </si>
  <si>
    <t>Telangana Open School Society, Hyderabad</t>
  </si>
  <si>
    <t>Chhattisgarh State Open School</t>
  </si>
  <si>
    <t>Rajasthan State Open School</t>
  </si>
  <si>
    <t>MP State Open School Education board, Bhopal</t>
  </si>
  <si>
    <t xml:space="preserve">National Institute of Open Schooling </t>
  </si>
  <si>
    <t xml:space="preserve">Note: In Open Schooling System, candidates are not classified as 'Regular' or 'Private". </t>
  </si>
  <si>
    <t>Central Board of Secondary Education, New Delhi</t>
  </si>
  <si>
    <t>Board of Intermediate Education, Andhra Pradesh</t>
  </si>
  <si>
    <t>Assam Higher Secondary Education Council</t>
  </si>
  <si>
    <t>Chhattisgarh Board of Secondary Education</t>
  </si>
  <si>
    <t>Goa Board of Secondary &amp; Higher Secondary Education</t>
  </si>
  <si>
    <t>Jharkhand Academic Council, Ranchi</t>
  </si>
  <si>
    <t>Department of Pre-University Education, Karnataka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</si>
  <si>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</si>
  <si>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</si>
  <si>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</si>
  <si>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</si>
  <si>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</si>
  <si>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Tripura Board of Secondary Education</t>
  </si>
  <si>
    <t>H.P. Board of School Education, Dharamshala</t>
  </si>
  <si>
    <t>Gujarat Secondary &amp; Higher Secondary Education Board</t>
  </si>
  <si>
    <t>H.P. Board of School Education</t>
  </si>
  <si>
    <t>Council for the Indian School Certificate Examinations,New Delhi</t>
  </si>
  <si>
    <t>Board of School Education Haryana</t>
  </si>
  <si>
    <t xml:space="preserve">Madhya Pradesh Board of Secondary Education </t>
  </si>
  <si>
    <t>Punjab School Education Board</t>
  </si>
  <si>
    <t>Board of Secondary Education, Rajasthan</t>
  </si>
  <si>
    <t>Uttarakhand Board of School Education</t>
  </si>
  <si>
    <t xml:space="preserve">West Bengal Board of Madrasah Education </t>
  </si>
  <si>
    <t>Aligarh Muslim University Board of Secondary &amp; Sr.Secondary Education</t>
  </si>
  <si>
    <t>Maharshi Patanjali Sanskrit Sansthan,Bhopal(Madhya Pradesh)</t>
  </si>
  <si>
    <t>U.P. Dayalbag Education Institute</t>
  </si>
  <si>
    <t>Uttarakhand Sanskriti Shiksha Parishad</t>
  </si>
  <si>
    <t>** Figures pertains to 'ALIM' and 'High Madarsa' as both are equivalent to High School Examination.</t>
  </si>
  <si>
    <t>Schedule Caste</t>
  </si>
  <si>
    <t>Schedule Tribe</t>
  </si>
  <si>
    <t>Andhra Pradesh Open School Society</t>
  </si>
  <si>
    <t>Uttarakhand Sanskriti Shiksha   Parishad</t>
  </si>
  <si>
    <t>Punjab Open School Board</t>
  </si>
  <si>
    <t xml:space="preserve">Uttarakhand Board of School Education </t>
  </si>
  <si>
    <t>Council of Higher Secondary Education, Manipur</t>
  </si>
  <si>
    <t>State Board</t>
  </si>
  <si>
    <t xml:space="preserve">Andhra Pradesh, Board of Intermediate Education </t>
  </si>
  <si>
    <t>UP Board of Secondary Sanskrit Education</t>
  </si>
  <si>
    <t xml:space="preserve">Assam Higher Secondary Education Council  </t>
  </si>
  <si>
    <t xml:space="preserve">Kerala Higher Secondary Board </t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</si>
  <si>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 xml:space="preserve"> State Madrasa Education Board, Vidyapati Marg, Patna</t>
    </r>
  </si>
  <si>
    <t>Banasthali Vidyapith , Rajasthan</t>
  </si>
  <si>
    <t>Bihar School Examination Board, Patna</t>
  </si>
  <si>
    <t>West Bengal council of Higher Secondary Education</t>
  </si>
  <si>
    <t>Chhattisgarh Madarsa Board, Raipur</t>
  </si>
  <si>
    <t>Chhatisgarh Sanskriti Vidya Mandalam, Raipur</t>
  </si>
  <si>
    <r>
      <t xml:space="preserve">Chhatisgarh </t>
    </r>
    <r>
      <rPr>
        <sz val="11"/>
        <rFont val="Cambria"/>
        <family val="1"/>
      </rPr>
      <t>Sanskriti Vidya Mandalam, Raipur</t>
    </r>
  </si>
  <si>
    <t>The Jammu &amp; Kashmir State Board of School Education</t>
  </si>
  <si>
    <t>Maharashtra State Board of Secondary  &amp; Higher Secondary Education</t>
  </si>
  <si>
    <t xml:space="preserve">Board of Secondary Education, Madhya Pradesh </t>
  </si>
  <si>
    <t>Banasthali Vidyapith, Rajasthan</t>
  </si>
  <si>
    <t>State Board of School Educaiton Tamil Nadu</t>
  </si>
  <si>
    <t>Madhyamik Shiksha Parishad Uttar Pradesh</t>
  </si>
  <si>
    <t>UP Dayalbagh Educational Institute</t>
  </si>
  <si>
    <t>Aligarh Muslim University Board of Secondary &amp; Sr. Secondary Education</t>
  </si>
  <si>
    <t xml:space="preserve"> Rashtriya Sanskrit Sansthan New Delhi</t>
  </si>
  <si>
    <t>Assam State Open School</t>
  </si>
  <si>
    <t xml:space="preserve">Telangana State Board of Intermediate Education </t>
  </si>
  <si>
    <t xml:space="preserve"> </t>
  </si>
  <si>
    <t>RESULTS OF HIGHER SECONDARY EXAMINATION- 2019</t>
  </si>
  <si>
    <t>State Board of Vocational Higher Secondary, Kerala</t>
  </si>
  <si>
    <t>Bihar State Madrasa Education Board, Patna</t>
  </si>
  <si>
    <t>Council for the Indian School Certificate Examinations, New Delhi</t>
  </si>
  <si>
    <t>Year</t>
  </si>
  <si>
    <t>Coverage (No. of Boards)</t>
  </si>
  <si>
    <t>West Bengal Council of Rabindra Open Schooling</t>
  </si>
  <si>
    <t>Table 22- Annual and Supplementary Examination Results - Regular Students - All Categories</t>
  </si>
  <si>
    <t>Table 23 -Annual and Supplementary Examination Results - Private Students - All Categories</t>
  </si>
  <si>
    <t>Table 24 -Annual and Supplementary Examination Results - Regular and Private Students - All Categories</t>
  </si>
  <si>
    <t>Table 25 -Annual and Supplementary Examination Results - Regular SC Students</t>
  </si>
  <si>
    <t>Table 26 -Annual and Supplementary Examination Results - Private SC Students</t>
  </si>
  <si>
    <t>Table 27 -Annual and Supplementary Examination Results - Regular and Private SC Students</t>
  </si>
  <si>
    <t>Table 28 -Annual and Supplementary Examination Results - Regular ST Students</t>
  </si>
  <si>
    <t>Table 29 -Annual and Supplementary Examination Results - Private ST Students</t>
  </si>
  <si>
    <t>Table 30 -Annual and Supplementary Examination Results - Regular and Private ST Students</t>
  </si>
  <si>
    <t>Table 31 -Annual and Supplementary Examination Results - Percentage-wise-All Categories</t>
  </si>
  <si>
    <t>Table 32 -Annual and Supplementary Examination Results - Percentage-wise-SC Students</t>
  </si>
  <si>
    <t>Table 33 -Annual and Supplementary Examination Results - Percentage-wise-ST Students</t>
  </si>
  <si>
    <t>Table 34 -Stream-wise Results Annual &amp; Supplementary - Regular and Private Students - All Categories</t>
  </si>
  <si>
    <t>Table 35 -Share of Pass Out Students in Different Streams - All Categories</t>
  </si>
  <si>
    <t>Table 36 -Stream-wise Results Annual &amp; Supplementary - Regular and Private Students - SC Students</t>
  </si>
  <si>
    <t>Table 37 -Share of Pass Out Students in Different Streams- SC Students</t>
  </si>
  <si>
    <t>Table 38 -Stream-wise Results Annual &amp; Supplementary - Regular and Private Students - ST Students</t>
  </si>
  <si>
    <t>Table 39 -Share of Pass Out Students in Different Streams - ST Students</t>
  </si>
  <si>
    <t xml:space="preserve">Table 40. - Open School Board </t>
  </si>
  <si>
    <t xml:space="preserve">Table 41 - Open School Board </t>
  </si>
  <si>
    <t xml:space="preserve">Table 42 - Open School Board </t>
  </si>
  <si>
    <t xml:space="preserve">Table 43 - Open School Board </t>
  </si>
  <si>
    <t xml:space="preserve">Table 44 - Open School Board </t>
  </si>
  <si>
    <t xml:space="preserve">Table 45 - Open School Board </t>
  </si>
  <si>
    <t>Table46 - HIGHER SECONDARY EXAMINATION RESULTS DURING 2010 - 2019 (CENTRAL/STATE BOARDS )</t>
  </si>
  <si>
    <t>Table47 - HIGHER SECONDARY EXAMINATION RESULTS DURING 2010 - 2019 (OPEN SCHOOL BOARDS)</t>
  </si>
  <si>
    <t>Table 48 - HIGHER SECONDARY EXAMINATION RESULTS DURING 2010 - 2019 (ALL BOARDS)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</si>
</sst>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i/>
      <sz val="9"/>
      <name val="Cambria"/>
      <family val="1"/>
    </font>
    <font>
      <i/>
      <sz val="9"/>
      <color indexed="8"/>
      <name val="Cambria"/>
      <family val="1"/>
    </font>
    <font>
      <sz val="11"/>
      <color indexed="10"/>
      <name val="Cambria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i/>
      <sz val="12"/>
      <name val="Cambria"/>
      <family val="1"/>
    </font>
    <font>
      <i/>
      <sz val="12"/>
      <color indexed="8"/>
      <name val="Cambria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i/>
      <sz val="9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8"/>
      <color rgb="FFFF0000"/>
      <name val="Cambria"/>
      <family val="1"/>
    </font>
    <font>
      <sz val="10"/>
      <color rgb="FFFF0000"/>
      <name val="Cambria"/>
      <family val="1"/>
    </font>
    <font>
      <sz val="8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color rgb="FFFF0000"/>
      <name val="Cambria"/>
      <family val="1"/>
      <scheme val="major"/>
    </font>
    <font>
      <sz val="11"/>
      <name val="Calibri"/>
      <family val="2"/>
      <scheme val="minor"/>
    </font>
    <font>
      <sz val="10"/>
      <name val="Cambria"/>
      <family val="1"/>
      <scheme val="major"/>
    </font>
    <font>
      <sz val="14"/>
      <name val="Arial Narrow"/>
      <family val="2"/>
    </font>
    <font>
      <b/>
      <sz val="13"/>
      <name val="Cambria"/>
      <family val="1"/>
    </font>
    <font>
      <sz val="12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43" fontId="1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2" fontId="2" fillId="7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2" fillId="7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" fillId="8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11" fillId="0" borderId="0" xfId="0" applyFont="1"/>
    <xf numFmtId="0" fontId="8" fillId="9" borderId="1" xfId="0" applyFont="1" applyFill="1" applyBorder="1" applyAlignment="1">
      <alignment horizontal="center" vertical="center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Font="1"/>
    <xf numFmtId="0" fontId="0" fillId="3" borderId="0" xfId="0" applyFill="1"/>
    <xf numFmtId="0" fontId="3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23" fillId="5" borderId="4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3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0" fontId="22" fillId="2" borderId="1" xfId="0" applyNumberFormat="1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43" fontId="22" fillId="2" borderId="1" xfId="2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0" fontId="22" fillId="9" borderId="1" xfId="0" applyNumberFormat="1" applyFont="1" applyFill="1" applyBorder="1" applyAlignment="1">
      <alignment vertical="center"/>
    </xf>
    <xf numFmtId="10" fontId="22" fillId="11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vertical="center"/>
    </xf>
    <xf numFmtId="0" fontId="22" fillId="10" borderId="1" xfId="0" applyNumberFormat="1" applyFont="1" applyFill="1" applyBorder="1" applyAlignment="1">
      <alignment vertical="center"/>
    </xf>
    <xf numFmtId="0" fontId="22" fillId="11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10" borderId="1" xfId="0" applyFont="1" applyFill="1" applyBorder="1" applyAlignment="1">
      <alignment vertical="center"/>
    </xf>
    <xf numFmtId="43" fontId="22" fillId="3" borderId="1" xfId="2" applyFont="1" applyFill="1" applyBorder="1" applyAlignment="1">
      <alignment vertical="center"/>
    </xf>
    <xf numFmtId="0" fontId="22" fillId="11" borderId="1" xfId="0" applyFont="1" applyFill="1" applyBorder="1" applyAlignment="1">
      <alignment vertical="center"/>
    </xf>
    <xf numFmtId="43" fontId="22" fillId="11" borderId="1" xfId="2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16" fillId="3" borderId="1" xfId="0" applyFont="1" applyFill="1" applyBorder="1" applyAlignment="1">
      <alignment horizontal="right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6" fillId="11" borderId="1" xfId="0" applyFont="1" applyFill="1" applyBorder="1" applyAlignment="1">
      <alignment horizontal="right" vertical="center"/>
    </xf>
    <xf numFmtId="164" fontId="16" fillId="11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right" vertical="center"/>
    </xf>
    <xf numFmtId="164" fontId="17" fillId="4" borderId="1" xfId="0" applyNumberFormat="1" applyFont="1" applyFill="1" applyBorder="1" applyAlignment="1">
      <alignment horizontal="right" vertical="center"/>
    </xf>
    <xf numFmtId="0" fontId="22" fillId="3" borderId="1" xfId="0" applyNumberFormat="1" applyFont="1" applyFill="1" applyBorder="1" applyAlignment="1">
      <alignment vertical="center"/>
    </xf>
    <xf numFmtId="2" fontId="22" fillId="3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2" fontId="23" fillId="0" borderId="1" xfId="0" applyNumberFormat="1" applyFont="1" applyFill="1" applyBorder="1" applyAlignment="1">
      <alignment vertical="center"/>
    </xf>
    <xf numFmtId="0" fontId="23" fillId="11" borderId="1" xfId="0" applyFont="1" applyFill="1" applyBorder="1" applyAlignment="1">
      <alignment vertical="center"/>
    </xf>
    <xf numFmtId="0" fontId="11" fillId="0" borderId="0" xfId="0" applyFont="1" applyBorder="1"/>
    <xf numFmtId="0" fontId="24" fillId="0" borderId="0" xfId="0" applyFont="1" applyBorder="1" applyAlignment="1">
      <alignment wrapText="1"/>
    </xf>
    <xf numFmtId="0" fontId="11" fillId="3" borderId="0" xfId="0" applyFont="1" applyFill="1" applyBorder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" fontId="11" fillId="0" borderId="0" xfId="0" applyNumberFormat="1" applyFont="1"/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" fillId="11" borderId="1" xfId="0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>
      <alignment vertical="center"/>
    </xf>
    <xf numFmtId="10" fontId="22" fillId="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0" fontId="23" fillId="9" borderId="1" xfId="0" applyNumberFormat="1" applyFont="1" applyFill="1" applyBorder="1" applyAlignment="1">
      <alignment vertical="center"/>
    </xf>
    <xf numFmtId="2" fontId="23" fillId="3" borderId="1" xfId="0" applyNumberFormat="1" applyFont="1" applyFill="1" applyBorder="1" applyAlignment="1">
      <alignment vertical="center"/>
    </xf>
    <xf numFmtId="0" fontId="33" fillId="0" borderId="0" xfId="0" applyFont="1"/>
    <xf numFmtId="0" fontId="23" fillId="3" borderId="1" xfId="0" applyNumberFormat="1" applyFont="1" applyFill="1" applyBorder="1" applyAlignment="1">
      <alignment vertical="center"/>
    </xf>
    <xf numFmtId="43" fontId="23" fillId="3" borderId="1" xfId="2" applyFont="1" applyFill="1" applyBorder="1" applyAlignment="1">
      <alignment vertical="center"/>
    </xf>
    <xf numFmtId="10" fontId="33" fillId="0" borderId="0" xfId="0" applyNumberFormat="1" applyFont="1"/>
    <xf numFmtId="0" fontId="23" fillId="10" borderId="1" xfId="0" applyNumberFormat="1" applyFont="1" applyFill="1" applyBorder="1" applyAlignment="1">
      <alignment vertical="center"/>
    </xf>
    <xf numFmtId="0" fontId="23" fillId="11" borderId="1" xfId="0" applyNumberFormat="1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vertical="center"/>
    </xf>
    <xf numFmtId="0" fontId="24" fillId="11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0" fontId="23" fillId="11" borderId="1" xfId="0" applyNumberFormat="1" applyFont="1" applyFill="1" applyBorder="1" applyAlignment="1">
      <alignment vertical="center"/>
    </xf>
    <xf numFmtId="43" fontId="23" fillId="11" borderId="1" xfId="2" applyFont="1" applyFill="1" applyBorder="1" applyAlignment="1">
      <alignment vertical="center"/>
    </xf>
    <xf numFmtId="10" fontId="22" fillId="10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3" borderId="1" xfId="0" applyFont="1" applyFill="1" applyBorder="1" applyAlignment="1">
      <alignment horizontal="right" vertical="center"/>
    </xf>
    <xf numFmtId="10" fontId="23" fillId="9" borderId="1" xfId="0" applyNumberFormat="1" applyFont="1" applyFill="1" applyBorder="1" applyAlignment="1">
      <alignment horizontal="right" vertical="center"/>
    </xf>
    <xf numFmtId="0" fontId="23" fillId="11" borderId="1" xfId="0" applyNumberFormat="1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vertical="center"/>
    </xf>
    <xf numFmtId="0" fontId="34" fillId="0" borderId="9" xfId="0" applyFont="1" applyBorder="1" applyAlignment="1">
      <alignment vertical="top"/>
    </xf>
    <xf numFmtId="0" fontId="35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165" fontId="37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/>
    </xf>
    <xf numFmtId="164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37" fillId="0" borderId="0" xfId="2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2" fontId="2" fillId="3" borderId="1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3" fillId="8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2" fillId="3" borderId="9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61"/>
  <sheetViews>
    <sheetView view="pageBreakPreview" topLeftCell="A3" zoomScale="70" zoomScaleNormal="80" zoomScaleSheetLayoutView="70" workbookViewId="0">
      <pane xSplit="2" ySplit="7" topLeftCell="C10" activePane="bottomRight" state="frozen"/>
      <selection activeCell="A3" sqref="A3"/>
      <selection pane="topRight" activeCell="C3" sqref="C3"/>
      <selection pane="bottomLeft" activeCell="A8" sqref="A8"/>
      <selection pane="bottomRight" activeCell="A4" sqref="A4"/>
    </sheetView>
  </sheetViews>
  <sheetFormatPr defaultRowHeight="15" x14ac:dyDescent="0.25"/>
  <cols>
    <col min="2" max="2" width="33.7109375" customWidth="1"/>
    <col min="3" max="14" width="13.5703125" customWidth="1"/>
    <col min="15" max="17" width="13.5703125" style="70" customWidth="1"/>
    <col min="18" max="35" width="13.5703125" customWidth="1"/>
    <col min="36" max="38" width="13.5703125" style="53" customWidth="1"/>
    <col min="39" max="137" width="13.5703125" customWidth="1"/>
    <col min="138" max="164" width="17" customWidth="1"/>
  </cols>
  <sheetData>
    <row r="1" spans="1:171" ht="18" x14ac:dyDescent="0.25">
      <c r="A1" s="29"/>
      <c r="B1" s="3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</row>
    <row r="2" spans="1:171" ht="15.75" customHeight="1" x14ac:dyDescent="0.25">
      <c r="A2" s="29"/>
      <c r="B2" s="32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0"/>
      <c r="EH2" s="184"/>
      <c r="EI2" s="184"/>
      <c r="EJ2" s="184"/>
      <c r="EK2" s="184"/>
      <c r="EL2" s="184"/>
      <c r="EM2" s="184"/>
      <c r="EN2" s="184"/>
      <c r="EO2" s="184"/>
      <c r="EP2" s="184"/>
      <c r="EQ2" s="180"/>
      <c r="ER2" s="180"/>
      <c r="ES2" s="180"/>
      <c r="ET2" s="180"/>
      <c r="EU2" s="180"/>
      <c r="EV2" s="180"/>
      <c r="EW2" s="180"/>
      <c r="EX2" s="180"/>
      <c r="EY2" s="180"/>
      <c r="EZ2" s="180"/>
      <c r="FA2" s="180"/>
      <c r="FB2" s="180"/>
      <c r="FC2" s="180"/>
      <c r="FD2" s="180"/>
      <c r="FE2" s="180"/>
      <c r="FF2" s="180"/>
      <c r="FG2" s="180"/>
      <c r="FH2" s="180"/>
    </row>
    <row r="3" spans="1:171" ht="27" customHeight="1" x14ac:dyDescent="0.25">
      <c r="A3" s="29"/>
      <c r="B3" s="32"/>
      <c r="C3" s="182" t="s">
        <v>102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 t="str">
        <f>C3</f>
        <v>RESULTS OF HIGHER SECONDARY EXAMINATION- 2019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 t="str">
        <f>R3</f>
        <v>RESULTS OF HIGHER SECONDARY EXAMINATION- 2019</v>
      </c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 t="str">
        <f>AG3</f>
        <v>RESULTS OF HIGHER SECONDARY EXAMINATION- 2019</v>
      </c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 t="str">
        <f>AV3</f>
        <v>RESULTS OF HIGHER SECONDARY EXAMINATION- 2019</v>
      </c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 t="str">
        <f>BK3</f>
        <v>RESULTS OF HIGHER SECONDARY EXAMINATION- 2019</v>
      </c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 t="str">
        <f>AG3</f>
        <v>RESULTS OF HIGHER SECONDARY EXAMINATION- 2019</v>
      </c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 t="str">
        <f>CO3</f>
        <v>RESULTS OF HIGHER SECONDARY EXAMINATION- 2019</v>
      </c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 t="str">
        <f>DD3</f>
        <v>RESULTS OF HIGHER SECONDARY EXAMINATION- 2019</v>
      </c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2" t="str">
        <f>C3</f>
        <v>RESULTS OF HIGHER SECONDARY EXAMINATION- 2019</v>
      </c>
      <c r="EI3" s="182"/>
      <c r="EJ3" s="182"/>
      <c r="EK3" s="182"/>
      <c r="EL3" s="182"/>
      <c r="EM3" s="182"/>
      <c r="EN3" s="182"/>
      <c r="EO3" s="182"/>
      <c r="EP3" s="182"/>
      <c r="EQ3" s="182" t="str">
        <f>C3</f>
        <v>RESULTS OF HIGHER SECONDARY EXAMINATION- 2019</v>
      </c>
      <c r="ER3" s="182"/>
      <c r="ES3" s="182"/>
      <c r="ET3" s="182"/>
      <c r="EU3" s="182"/>
      <c r="EV3" s="182"/>
      <c r="EW3" s="182"/>
      <c r="EX3" s="182"/>
      <c r="EY3" s="182"/>
      <c r="EZ3" s="182" t="str">
        <f>C3</f>
        <v>RESULTS OF HIGHER SECONDARY EXAMINATION- 2019</v>
      </c>
      <c r="FA3" s="182"/>
      <c r="FB3" s="182"/>
      <c r="FC3" s="182"/>
      <c r="FD3" s="182"/>
      <c r="FE3" s="182"/>
      <c r="FF3" s="182"/>
      <c r="FG3" s="182"/>
      <c r="FH3" s="182"/>
    </row>
    <row r="4" spans="1:171" ht="33.75" customHeight="1" x14ac:dyDescent="0.25">
      <c r="A4" s="29"/>
      <c r="B4" s="32"/>
      <c r="C4" s="180" t="s">
        <v>109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 t="s">
        <v>110</v>
      </c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 t="s">
        <v>111</v>
      </c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 t="s">
        <v>112</v>
      </c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 t="s">
        <v>113</v>
      </c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 t="s">
        <v>114</v>
      </c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 t="s">
        <v>115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1" t="s">
        <v>116</v>
      </c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0" t="s">
        <v>117</v>
      </c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5" t="s">
        <v>118</v>
      </c>
      <c r="EI4" s="185"/>
      <c r="EJ4" s="185"/>
      <c r="EK4" s="185"/>
      <c r="EL4" s="185"/>
      <c r="EM4" s="185"/>
      <c r="EN4" s="185"/>
      <c r="EO4" s="185"/>
      <c r="EP4" s="185"/>
      <c r="EQ4" s="180" t="s">
        <v>119</v>
      </c>
      <c r="ER4" s="180"/>
      <c r="ES4" s="180"/>
      <c r="ET4" s="180"/>
      <c r="EU4" s="180"/>
      <c r="EV4" s="180"/>
      <c r="EW4" s="180"/>
      <c r="EX4" s="180"/>
      <c r="EY4" s="180"/>
      <c r="EZ4" s="180" t="s">
        <v>120</v>
      </c>
      <c r="FA4" s="180"/>
      <c r="FB4" s="180"/>
      <c r="FC4" s="180"/>
      <c r="FD4" s="180"/>
      <c r="FE4" s="180"/>
      <c r="FF4" s="180"/>
      <c r="FG4" s="180"/>
      <c r="FH4" s="180"/>
    </row>
    <row r="5" spans="1:171" ht="15" customHeight="1" x14ac:dyDescent="0.25">
      <c r="A5" s="169" t="s">
        <v>13</v>
      </c>
      <c r="B5" s="170" t="s">
        <v>3</v>
      </c>
      <c r="C5" s="166" t="s">
        <v>14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71" t="s">
        <v>15</v>
      </c>
      <c r="P5" s="172"/>
      <c r="Q5" s="173"/>
      <c r="R5" s="166" t="s">
        <v>14</v>
      </c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7" t="s">
        <v>15</v>
      </c>
      <c r="AE5" s="167"/>
      <c r="AF5" s="167"/>
      <c r="AG5" s="166" t="s">
        <v>14</v>
      </c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7" t="s">
        <v>15</v>
      </c>
      <c r="AT5" s="167"/>
      <c r="AU5" s="167"/>
      <c r="AV5" s="166" t="s">
        <v>14</v>
      </c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71" t="s">
        <v>15</v>
      </c>
      <c r="BI5" s="172"/>
      <c r="BJ5" s="173"/>
      <c r="BK5" s="166" t="s">
        <v>14</v>
      </c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7" t="s">
        <v>15</v>
      </c>
      <c r="BX5" s="167"/>
      <c r="BY5" s="167"/>
      <c r="BZ5" s="166" t="s">
        <v>14</v>
      </c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7" t="s">
        <v>15</v>
      </c>
      <c r="CM5" s="167"/>
      <c r="CN5" s="167"/>
      <c r="CO5" s="166" t="s">
        <v>14</v>
      </c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7" t="s">
        <v>15</v>
      </c>
      <c r="DB5" s="167"/>
      <c r="DC5" s="167"/>
      <c r="DD5" s="166" t="s">
        <v>14</v>
      </c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7" t="s">
        <v>15</v>
      </c>
      <c r="DQ5" s="167"/>
      <c r="DR5" s="167"/>
      <c r="DS5" s="166" t="s">
        <v>14</v>
      </c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7" t="s">
        <v>15</v>
      </c>
      <c r="EF5" s="167"/>
      <c r="EG5" s="167"/>
      <c r="EH5" s="165" t="s">
        <v>16</v>
      </c>
      <c r="EI5" s="165"/>
      <c r="EJ5" s="165"/>
      <c r="EK5" s="165" t="s">
        <v>17</v>
      </c>
      <c r="EL5" s="165"/>
      <c r="EM5" s="165"/>
      <c r="EN5" s="165" t="s">
        <v>18</v>
      </c>
      <c r="EO5" s="165"/>
      <c r="EP5" s="165"/>
      <c r="EQ5" s="165" t="s">
        <v>16</v>
      </c>
      <c r="ER5" s="165"/>
      <c r="ES5" s="165"/>
      <c r="ET5" s="165" t="s">
        <v>17</v>
      </c>
      <c r="EU5" s="165"/>
      <c r="EV5" s="165"/>
      <c r="EW5" s="165" t="s">
        <v>18</v>
      </c>
      <c r="EX5" s="165"/>
      <c r="EY5" s="165"/>
      <c r="EZ5" s="165" t="s">
        <v>16</v>
      </c>
      <c r="FA5" s="165"/>
      <c r="FB5" s="165"/>
      <c r="FC5" s="165" t="s">
        <v>17</v>
      </c>
      <c r="FD5" s="165"/>
      <c r="FE5" s="165"/>
      <c r="FF5" s="165" t="s">
        <v>18</v>
      </c>
      <c r="FG5" s="165"/>
      <c r="FH5" s="165"/>
    </row>
    <row r="6" spans="1:171" ht="24.75" customHeight="1" x14ac:dyDescent="0.25">
      <c r="A6" s="169"/>
      <c r="B6" s="170"/>
      <c r="C6" s="166" t="s">
        <v>1</v>
      </c>
      <c r="D6" s="166"/>
      <c r="E6" s="166"/>
      <c r="F6" s="166" t="s">
        <v>2</v>
      </c>
      <c r="G6" s="166"/>
      <c r="H6" s="166"/>
      <c r="I6" s="166"/>
      <c r="J6" s="166"/>
      <c r="K6" s="166"/>
      <c r="L6" s="166"/>
      <c r="M6" s="166"/>
      <c r="N6" s="166"/>
      <c r="O6" s="174"/>
      <c r="P6" s="175"/>
      <c r="Q6" s="176"/>
      <c r="R6" s="166" t="s">
        <v>1</v>
      </c>
      <c r="S6" s="166"/>
      <c r="T6" s="166"/>
      <c r="U6" s="166" t="s">
        <v>2</v>
      </c>
      <c r="V6" s="166"/>
      <c r="W6" s="166"/>
      <c r="X6" s="166"/>
      <c r="Y6" s="166"/>
      <c r="Z6" s="166"/>
      <c r="AA6" s="166"/>
      <c r="AB6" s="166"/>
      <c r="AC6" s="166"/>
      <c r="AD6" s="167"/>
      <c r="AE6" s="167"/>
      <c r="AF6" s="167"/>
      <c r="AG6" s="166" t="s">
        <v>1</v>
      </c>
      <c r="AH6" s="166"/>
      <c r="AI6" s="166"/>
      <c r="AJ6" s="166" t="s">
        <v>2</v>
      </c>
      <c r="AK6" s="166"/>
      <c r="AL6" s="166"/>
      <c r="AM6" s="166"/>
      <c r="AN6" s="166"/>
      <c r="AO6" s="166"/>
      <c r="AP6" s="166"/>
      <c r="AQ6" s="166"/>
      <c r="AR6" s="166"/>
      <c r="AS6" s="167"/>
      <c r="AT6" s="167"/>
      <c r="AU6" s="167"/>
      <c r="AV6" s="166" t="s">
        <v>1</v>
      </c>
      <c r="AW6" s="166"/>
      <c r="AX6" s="166"/>
      <c r="AY6" s="166" t="s">
        <v>2</v>
      </c>
      <c r="AZ6" s="166"/>
      <c r="BA6" s="166"/>
      <c r="BB6" s="166"/>
      <c r="BC6" s="166"/>
      <c r="BD6" s="166"/>
      <c r="BE6" s="166"/>
      <c r="BF6" s="166"/>
      <c r="BG6" s="166"/>
      <c r="BH6" s="174"/>
      <c r="BI6" s="175"/>
      <c r="BJ6" s="176"/>
      <c r="BK6" s="166" t="s">
        <v>1</v>
      </c>
      <c r="BL6" s="166"/>
      <c r="BM6" s="166"/>
      <c r="BN6" s="166" t="s">
        <v>2</v>
      </c>
      <c r="BO6" s="166"/>
      <c r="BP6" s="166"/>
      <c r="BQ6" s="166"/>
      <c r="BR6" s="166"/>
      <c r="BS6" s="166"/>
      <c r="BT6" s="166"/>
      <c r="BU6" s="166"/>
      <c r="BV6" s="166"/>
      <c r="BW6" s="167"/>
      <c r="BX6" s="167"/>
      <c r="BY6" s="167"/>
      <c r="BZ6" s="166" t="s">
        <v>1</v>
      </c>
      <c r="CA6" s="166"/>
      <c r="CB6" s="166"/>
      <c r="CC6" s="166" t="s">
        <v>2</v>
      </c>
      <c r="CD6" s="166"/>
      <c r="CE6" s="166"/>
      <c r="CF6" s="166"/>
      <c r="CG6" s="166"/>
      <c r="CH6" s="166"/>
      <c r="CI6" s="166"/>
      <c r="CJ6" s="166"/>
      <c r="CK6" s="166"/>
      <c r="CL6" s="167"/>
      <c r="CM6" s="167"/>
      <c r="CN6" s="167"/>
      <c r="CO6" s="166" t="s">
        <v>1</v>
      </c>
      <c r="CP6" s="166"/>
      <c r="CQ6" s="166"/>
      <c r="CR6" s="166" t="s">
        <v>2</v>
      </c>
      <c r="CS6" s="166"/>
      <c r="CT6" s="166"/>
      <c r="CU6" s="166"/>
      <c r="CV6" s="166"/>
      <c r="CW6" s="166"/>
      <c r="CX6" s="166"/>
      <c r="CY6" s="166"/>
      <c r="CZ6" s="166"/>
      <c r="DA6" s="167"/>
      <c r="DB6" s="167"/>
      <c r="DC6" s="167"/>
      <c r="DD6" s="166" t="s">
        <v>1</v>
      </c>
      <c r="DE6" s="166"/>
      <c r="DF6" s="166"/>
      <c r="DG6" s="166" t="s">
        <v>2</v>
      </c>
      <c r="DH6" s="166"/>
      <c r="DI6" s="166"/>
      <c r="DJ6" s="166"/>
      <c r="DK6" s="166"/>
      <c r="DL6" s="166"/>
      <c r="DM6" s="166"/>
      <c r="DN6" s="166"/>
      <c r="DO6" s="166"/>
      <c r="DP6" s="167"/>
      <c r="DQ6" s="167"/>
      <c r="DR6" s="167"/>
      <c r="DS6" s="166" t="s">
        <v>1</v>
      </c>
      <c r="DT6" s="166"/>
      <c r="DU6" s="166"/>
      <c r="DV6" s="166" t="s">
        <v>2</v>
      </c>
      <c r="DW6" s="166"/>
      <c r="DX6" s="166"/>
      <c r="DY6" s="166"/>
      <c r="DZ6" s="166"/>
      <c r="EA6" s="166"/>
      <c r="EB6" s="166"/>
      <c r="EC6" s="166"/>
      <c r="ED6" s="166"/>
      <c r="EE6" s="167"/>
      <c r="EF6" s="167"/>
      <c r="EG6" s="167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</row>
    <row r="7" spans="1:171" ht="15" customHeight="1" x14ac:dyDescent="0.25">
      <c r="A7" s="169"/>
      <c r="B7" s="170"/>
      <c r="C7" s="166"/>
      <c r="D7" s="166"/>
      <c r="E7" s="166"/>
      <c r="F7" s="166" t="s">
        <v>11</v>
      </c>
      <c r="G7" s="166"/>
      <c r="H7" s="166"/>
      <c r="I7" s="166" t="s">
        <v>19</v>
      </c>
      <c r="J7" s="166"/>
      <c r="K7" s="166"/>
      <c r="L7" s="166" t="s">
        <v>20</v>
      </c>
      <c r="M7" s="166"/>
      <c r="N7" s="166"/>
      <c r="O7" s="177"/>
      <c r="P7" s="178"/>
      <c r="Q7" s="179"/>
      <c r="R7" s="166"/>
      <c r="S7" s="166"/>
      <c r="T7" s="166"/>
      <c r="U7" s="166" t="s">
        <v>11</v>
      </c>
      <c r="V7" s="166"/>
      <c r="W7" s="166"/>
      <c r="X7" s="166" t="s">
        <v>19</v>
      </c>
      <c r="Y7" s="166"/>
      <c r="Z7" s="166"/>
      <c r="AA7" s="166" t="s">
        <v>20</v>
      </c>
      <c r="AB7" s="166"/>
      <c r="AC7" s="166"/>
      <c r="AD7" s="167"/>
      <c r="AE7" s="167"/>
      <c r="AF7" s="167"/>
      <c r="AG7" s="166"/>
      <c r="AH7" s="166"/>
      <c r="AI7" s="166"/>
      <c r="AJ7" s="168" t="s">
        <v>11</v>
      </c>
      <c r="AK7" s="168"/>
      <c r="AL7" s="168"/>
      <c r="AM7" s="166" t="s">
        <v>19</v>
      </c>
      <c r="AN7" s="166"/>
      <c r="AO7" s="166"/>
      <c r="AP7" s="166" t="s">
        <v>20</v>
      </c>
      <c r="AQ7" s="166"/>
      <c r="AR7" s="166"/>
      <c r="AS7" s="167"/>
      <c r="AT7" s="167"/>
      <c r="AU7" s="167"/>
      <c r="AV7" s="166"/>
      <c r="AW7" s="166"/>
      <c r="AX7" s="166"/>
      <c r="AY7" s="166" t="s">
        <v>11</v>
      </c>
      <c r="AZ7" s="166"/>
      <c r="BA7" s="166"/>
      <c r="BB7" s="166" t="s">
        <v>19</v>
      </c>
      <c r="BC7" s="166"/>
      <c r="BD7" s="166"/>
      <c r="BE7" s="166" t="s">
        <v>20</v>
      </c>
      <c r="BF7" s="166"/>
      <c r="BG7" s="166"/>
      <c r="BH7" s="177"/>
      <c r="BI7" s="178"/>
      <c r="BJ7" s="179"/>
      <c r="BK7" s="166"/>
      <c r="BL7" s="166"/>
      <c r="BM7" s="166"/>
      <c r="BN7" s="166" t="s">
        <v>11</v>
      </c>
      <c r="BO7" s="166"/>
      <c r="BP7" s="166"/>
      <c r="BQ7" s="166" t="s">
        <v>19</v>
      </c>
      <c r="BR7" s="166"/>
      <c r="BS7" s="166"/>
      <c r="BT7" s="166" t="s">
        <v>20</v>
      </c>
      <c r="BU7" s="166"/>
      <c r="BV7" s="166"/>
      <c r="BW7" s="167"/>
      <c r="BX7" s="167"/>
      <c r="BY7" s="167"/>
      <c r="BZ7" s="166"/>
      <c r="CA7" s="166"/>
      <c r="CB7" s="166"/>
      <c r="CC7" s="166" t="s">
        <v>11</v>
      </c>
      <c r="CD7" s="166"/>
      <c r="CE7" s="166"/>
      <c r="CF7" s="166" t="s">
        <v>19</v>
      </c>
      <c r="CG7" s="166"/>
      <c r="CH7" s="166"/>
      <c r="CI7" s="166" t="s">
        <v>20</v>
      </c>
      <c r="CJ7" s="166"/>
      <c r="CK7" s="166"/>
      <c r="CL7" s="167"/>
      <c r="CM7" s="167"/>
      <c r="CN7" s="167"/>
      <c r="CO7" s="166"/>
      <c r="CP7" s="166"/>
      <c r="CQ7" s="166"/>
      <c r="CR7" s="166" t="s">
        <v>11</v>
      </c>
      <c r="CS7" s="166"/>
      <c r="CT7" s="166"/>
      <c r="CU7" s="166" t="s">
        <v>19</v>
      </c>
      <c r="CV7" s="166"/>
      <c r="CW7" s="166"/>
      <c r="CX7" s="166" t="s">
        <v>20</v>
      </c>
      <c r="CY7" s="166"/>
      <c r="CZ7" s="166"/>
      <c r="DA7" s="167"/>
      <c r="DB7" s="167"/>
      <c r="DC7" s="167"/>
      <c r="DD7" s="166"/>
      <c r="DE7" s="166"/>
      <c r="DF7" s="166"/>
      <c r="DG7" s="166" t="s">
        <v>11</v>
      </c>
      <c r="DH7" s="166"/>
      <c r="DI7" s="166"/>
      <c r="DJ7" s="166" t="s">
        <v>19</v>
      </c>
      <c r="DK7" s="166"/>
      <c r="DL7" s="166"/>
      <c r="DM7" s="166" t="s">
        <v>20</v>
      </c>
      <c r="DN7" s="166"/>
      <c r="DO7" s="166"/>
      <c r="DP7" s="167"/>
      <c r="DQ7" s="167"/>
      <c r="DR7" s="167"/>
      <c r="DS7" s="166"/>
      <c r="DT7" s="166"/>
      <c r="DU7" s="166"/>
      <c r="DV7" s="166" t="s">
        <v>11</v>
      </c>
      <c r="DW7" s="166"/>
      <c r="DX7" s="166"/>
      <c r="DY7" s="166" t="s">
        <v>19</v>
      </c>
      <c r="DZ7" s="166"/>
      <c r="EA7" s="166"/>
      <c r="EB7" s="166" t="s">
        <v>20</v>
      </c>
      <c r="EC7" s="166"/>
      <c r="ED7" s="166"/>
      <c r="EE7" s="167"/>
      <c r="EF7" s="167"/>
      <c r="EG7" s="167"/>
      <c r="EH7" s="165"/>
      <c r="EI7" s="165"/>
      <c r="EJ7" s="165"/>
      <c r="EK7" s="165" t="s">
        <v>26</v>
      </c>
      <c r="EL7" s="165"/>
      <c r="EM7" s="165"/>
      <c r="EN7" s="165" t="s">
        <v>26</v>
      </c>
      <c r="EO7" s="165"/>
      <c r="EP7" s="165"/>
      <c r="EQ7" s="165"/>
      <c r="ER7" s="165"/>
      <c r="ES7" s="165"/>
      <c r="ET7" s="165" t="s">
        <v>26</v>
      </c>
      <c r="EU7" s="165"/>
      <c r="EV7" s="165"/>
      <c r="EW7" s="165" t="s">
        <v>26</v>
      </c>
      <c r="EX7" s="165"/>
      <c r="EY7" s="165"/>
      <c r="EZ7" s="165"/>
      <c r="FA7" s="165"/>
      <c r="FB7" s="165"/>
      <c r="FC7" s="165" t="s">
        <v>26</v>
      </c>
      <c r="FD7" s="165"/>
      <c r="FE7" s="165"/>
      <c r="FF7" s="165" t="s">
        <v>26</v>
      </c>
      <c r="FG7" s="165"/>
      <c r="FH7" s="165"/>
    </row>
    <row r="8" spans="1:171" x14ac:dyDescent="0.25">
      <c r="A8" s="169"/>
      <c r="B8" s="170"/>
      <c r="C8" s="30" t="s">
        <v>4</v>
      </c>
      <c r="D8" s="30" t="s">
        <v>5</v>
      </c>
      <c r="E8" s="30" t="s">
        <v>0</v>
      </c>
      <c r="F8" s="30" t="s">
        <v>4</v>
      </c>
      <c r="G8" s="30" t="s">
        <v>5</v>
      </c>
      <c r="H8" s="30" t="s">
        <v>0</v>
      </c>
      <c r="I8" s="30" t="s">
        <v>4</v>
      </c>
      <c r="J8" s="30" t="s">
        <v>5</v>
      </c>
      <c r="K8" s="30" t="s">
        <v>0</v>
      </c>
      <c r="L8" s="30" t="s">
        <v>4</v>
      </c>
      <c r="M8" s="30" t="s">
        <v>5</v>
      </c>
      <c r="N8" s="30" t="s">
        <v>0</v>
      </c>
      <c r="O8" s="108" t="s">
        <v>4</v>
      </c>
      <c r="P8" s="108" t="s">
        <v>5</v>
      </c>
      <c r="Q8" s="108" t="s">
        <v>0</v>
      </c>
      <c r="R8" s="30" t="s">
        <v>4</v>
      </c>
      <c r="S8" s="30" t="s">
        <v>5</v>
      </c>
      <c r="T8" s="30" t="s">
        <v>0</v>
      </c>
      <c r="U8" s="30" t="s">
        <v>4</v>
      </c>
      <c r="V8" s="30" t="s">
        <v>5</v>
      </c>
      <c r="W8" s="30" t="s">
        <v>0</v>
      </c>
      <c r="X8" s="30" t="s">
        <v>4</v>
      </c>
      <c r="Y8" s="30" t="s">
        <v>5</v>
      </c>
      <c r="Z8" s="30" t="s">
        <v>0</v>
      </c>
      <c r="AA8" s="30" t="s">
        <v>4</v>
      </c>
      <c r="AB8" s="30" t="s">
        <v>5</v>
      </c>
      <c r="AC8" s="30" t="s">
        <v>0</v>
      </c>
      <c r="AD8" s="31" t="s">
        <v>4</v>
      </c>
      <c r="AE8" s="31" t="s">
        <v>5</v>
      </c>
      <c r="AF8" s="31" t="s">
        <v>0</v>
      </c>
      <c r="AG8" s="30" t="s">
        <v>4</v>
      </c>
      <c r="AH8" s="30" t="s">
        <v>5</v>
      </c>
      <c r="AI8" s="30" t="s">
        <v>0</v>
      </c>
      <c r="AJ8" s="54" t="s">
        <v>4</v>
      </c>
      <c r="AK8" s="54" t="s">
        <v>5</v>
      </c>
      <c r="AL8" s="54" t="s">
        <v>0</v>
      </c>
      <c r="AM8" s="30" t="s">
        <v>4</v>
      </c>
      <c r="AN8" s="30" t="s">
        <v>5</v>
      </c>
      <c r="AO8" s="30" t="s">
        <v>0</v>
      </c>
      <c r="AP8" s="30" t="s">
        <v>4</v>
      </c>
      <c r="AQ8" s="30" t="s">
        <v>5</v>
      </c>
      <c r="AR8" s="30" t="s">
        <v>0</v>
      </c>
      <c r="AS8" s="31" t="s">
        <v>4</v>
      </c>
      <c r="AT8" s="31" t="s">
        <v>5</v>
      </c>
      <c r="AU8" s="31" t="s">
        <v>0</v>
      </c>
      <c r="AV8" s="30" t="s">
        <v>4</v>
      </c>
      <c r="AW8" s="30" t="s">
        <v>5</v>
      </c>
      <c r="AX8" s="30" t="s">
        <v>0</v>
      </c>
      <c r="AY8" s="30" t="s">
        <v>4</v>
      </c>
      <c r="AZ8" s="30" t="s">
        <v>5</v>
      </c>
      <c r="BA8" s="30" t="s">
        <v>0</v>
      </c>
      <c r="BB8" s="30" t="s">
        <v>4</v>
      </c>
      <c r="BC8" s="30" t="s">
        <v>5</v>
      </c>
      <c r="BD8" s="30" t="s">
        <v>0</v>
      </c>
      <c r="BE8" s="30" t="s">
        <v>4</v>
      </c>
      <c r="BF8" s="30" t="s">
        <v>5</v>
      </c>
      <c r="BG8" s="30" t="s">
        <v>0</v>
      </c>
      <c r="BH8" s="108" t="s">
        <v>4</v>
      </c>
      <c r="BI8" s="108" t="s">
        <v>5</v>
      </c>
      <c r="BJ8" s="108" t="s">
        <v>0</v>
      </c>
      <c r="BK8" s="30" t="s">
        <v>4</v>
      </c>
      <c r="BL8" s="30" t="s">
        <v>5</v>
      </c>
      <c r="BM8" s="30" t="s">
        <v>0</v>
      </c>
      <c r="BN8" s="30" t="s">
        <v>4</v>
      </c>
      <c r="BO8" s="30" t="s">
        <v>5</v>
      </c>
      <c r="BP8" s="30" t="s">
        <v>0</v>
      </c>
      <c r="BQ8" s="30" t="s">
        <v>4</v>
      </c>
      <c r="BR8" s="30" t="s">
        <v>5</v>
      </c>
      <c r="BS8" s="30" t="s">
        <v>0</v>
      </c>
      <c r="BT8" s="30" t="s">
        <v>4</v>
      </c>
      <c r="BU8" s="30" t="s">
        <v>5</v>
      </c>
      <c r="BV8" s="30" t="s">
        <v>0</v>
      </c>
      <c r="BW8" s="31" t="s">
        <v>4</v>
      </c>
      <c r="BX8" s="31" t="s">
        <v>5</v>
      </c>
      <c r="BY8" s="31" t="s">
        <v>0</v>
      </c>
      <c r="BZ8" s="30" t="s">
        <v>4</v>
      </c>
      <c r="CA8" s="30" t="s">
        <v>5</v>
      </c>
      <c r="CB8" s="30" t="s">
        <v>0</v>
      </c>
      <c r="CC8" s="30" t="s">
        <v>4</v>
      </c>
      <c r="CD8" s="30" t="s">
        <v>5</v>
      </c>
      <c r="CE8" s="30" t="s">
        <v>0</v>
      </c>
      <c r="CF8" s="30" t="s">
        <v>4</v>
      </c>
      <c r="CG8" s="30" t="s">
        <v>5</v>
      </c>
      <c r="CH8" s="30" t="s">
        <v>0</v>
      </c>
      <c r="CI8" s="30" t="s">
        <v>4</v>
      </c>
      <c r="CJ8" s="30" t="s">
        <v>5</v>
      </c>
      <c r="CK8" s="30" t="s">
        <v>0</v>
      </c>
      <c r="CL8" s="31" t="s">
        <v>4</v>
      </c>
      <c r="CM8" s="31" t="s">
        <v>5</v>
      </c>
      <c r="CN8" s="31" t="s">
        <v>0</v>
      </c>
      <c r="CO8" s="30" t="s">
        <v>4</v>
      </c>
      <c r="CP8" s="30" t="s">
        <v>5</v>
      </c>
      <c r="CQ8" s="30" t="s">
        <v>0</v>
      </c>
      <c r="CR8" s="30" t="s">
        <v>4</v>
      </c>
      <c r="CS8" s="30" t="s">
        <v>5</v>
      </c>
      <c r="CT8" s="30" t="s">
        <v>0</v>
      </c>
      <c r="CU8" s="30" t="s">
        <v>4</v>
      </c>
      <c r="CV8" s="30" t="s">
        <v>5</v>
      </c>
      <c r="CW8" s="30" t="s">
        <v>0</v>
      </c>
      <c r="CX8" s="30" t="s">
        <v>4</v>
      </c>
      <c r="CY8" s="30" t="s">
        <v>5</v>
      </c>
      <c r="CZ8" s="30" t="s">
        <v>0</v>
      </c>
      <c r="DA8" s="31" t="s">
        <v>4</v>
      </c>
      <c r="DB8" s="31" t="s">
        <v>5</v>
      </c>
      <c r="DC8" s="31" t="s">
        <v>0</v>
      </c>
      <c r="DD8" s="30" t="s">
        <v>4</v>
      </c>
      <c r="DE8" s="30" t="s">
        <v>5</v>
      </c>
      <c r="DF8" s="30" t="s">
        <v>0</v>
      </c>
      <c r="DG8" s="30" t="s">
        <v>4</v>
      </c>
      <c r="DH8" s="30" t="s">
        <v>5</v>
      </c>
      <c r="DI8" s="30" t="s">
        <v>0</v>
      </c>
      <c r="DJ8" s="30" t="s">
        <v>4</v>
      </c>
      <c r="DK8" s="30" t="s">
        <v>5</v>
      </c>
      <c r="DL8" s="30" t="s">
        <v>0</v>
      </c>
      <c r="DM8" s="30" t="s">
        <v>4</v>
      </c>
      <c r="DN8" s="30" t="s">
        <v>5</v>
      </c>
      <c r="DO8" s="30" t="s">
        <v>0</v>
      </c>
      <c r="DP8" s="31" t="s">
        <v>4</v>
      </c>
      <c r="DQ8" s="31" t="s">
        <v>5</v>
      </c>
      <c r="DR8" s="31" t="s">
        <v>0</v>
      </c>
      <c r="DS8" s="30" t="s">
        <v>4</v>
      </c>
      <c r="DT8" s="30" t="s">
        <v>5</v>
      </c>
      <c r="DU8" s="30" t="s">
        <v>0</v>
      </c>
      <c r="DV8" s="30" t="s">
        <v>4</v>
      </c>
      <c r="DW8" s="30" t="s">
        <v>5</v>
      </c>
      <c r="DX8" s="30" t="s">
        <v>0</v>
      </c>
      <c r="DY8" s="30" t="s">
        <v>4</v>
      </c>
      <c r="DZ8" s="30" t="s">
        <v>5</v>
      </c>
      <c r="EA8" s="30" t="s">
        <v>0</v>
      </c>
      <c r="EB8" s="30" t="s">
        <v>4</v>
      </c>
      <c r="EC8" s="30" t="s">
        <v>5</v>
      </c>
      <c r="ED8" s="30" t="s">
        <v>0</v>
      </c>
      <c r="EE8" s="31" t="s">
        <v>4</v>
      </c>
      <c r="EF8" s="31" t="s">
        <v>5</v>
      </c>
      <c r="EG8" s="31" t="s">
        <v>0</v>
      </c>
      <c r="EH8" s="30" t="s">
        <v>4</v>
      </c>
      <c r="EI8" s="30" t="s">
        <v>5</v>
      </c>
      <c r="EJ8" s="30" t="s">
        <v>0</v>
      </c>
      <c r="EK8" s="30" t="s">
        <v>4</v>
      </c>
      <c r="EL8" s="30" t="s">
        <v>5</v>
      </c>
      <c r="EM8" s="30" t="s">
        <v>0</v>
      </c>
      <c r="EN8" s="30" t="s">
        <v>4</v>
      </c>
      <c r="EO8" s="30" t="s">
        <v>5</v>
      </c>
      <c r="EP8" s="30" t="s">
        <v>0</v>
      </c>
      <c r="EQ8" s="30" t="s">
        <v>4</v>
      </c>
      <c r="ER8" s="30" t="s">
        <v>5</v>
      </c>
      <c r="ES8" s="30" t="s">
        <v>0</v>
      </c>
      <c r="ET8" s="30" t="s">
        <v>4</v>
      </c>
      <c r="EU8" s="30" t="s">
        <v>5</v>
      </c>
      <c r="EV8" s="30" t="s">
        <v>0</v>
      </c>
      <c r="EW8" s="30" t="s">
        <v>4</v>
      </c>
      <c r="EX8" s="30" t="s">
        <v>5</v>
      </c>
      <c r="EY8" s="30" t="s">
        <v>0</v>
      </c>
      <c r="EZ8" s="30" t="s">
        <v>4</v>
      </c>
      <c r="FA8" s="30" t="s">
        <v>5</v>
      </c>
      <c r="FB8" s="30" t="s">
        <v>0</v>
      </c>
      <c r="FC8" s="30" t="s">
        <v>4</v>
      </c>
      <c r="FD8" s="30" t="s">
        <v>5</v>
      </c>
      <c r="FE8" s="30" t="s">
        <v>0</v>
      </c>
      <c r="FF8" s="30" t="s">
        <v>4</v>
      </c>
      <c r="FG8" s="30" t="s">
        <v>5</v>
      </c>
      <c r="FH8" s="30" t="s">
        <v>0</v>
      </c>
    </row>
    <row r="9" spans="1:171" x14ac:dyDescent="0.25">
      <c r="A9" s="6">
        <v>1</v>
      </c>
      <c r="B9" s="33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28">
        <v>15</v>
      </c>
      <c r="P9" s="28">
        <v>16</v>
      </c>
      <c r="Q9" s="28">
        <v>17</v>
      </c>
      <c r="R9" s="6">
        <v>3</v>
      </c>
      <c r="S9" s="6">
        <v>4</v>
      </c>
      <c r="T9" s="6">
        <v>5</v>
      </c>
      <c r="U9" s="6">
        <v>6</v>
      </c>
      <c r="V9" s="6">
        <v>7</v>
      </c>
      <c r="W9" s="6">
        <v>8</v>
      </c>
      <c r="X9" s="6">
        <v>9</v>
      </c>
      <c r="Y9" s="6">
        <v>10</v>
      </c>
      <c r="Z9" s="6">
        <v>11</v>
      </c>
      <c r="AA9" s="6">
        <v>12</v>
      </c>
      <c r="AB9" s="6">
        <v>13</v>
      </c>
      <c r="AC9" s="6">
        <v>14</v>
      </c>
      <c r="AD9" s="28">
        <v>15</v>
      </c>
      <c r="AE9" s="28">
        <v>16</v>
      </c>
      <c r="AF9" s="28">
        <v>17</v>
      </c>
      <c r="AG9" s="6">
        <v>3</v>
      </c>
      <c r="AH9" s="6">
        <v>4</v>
      </c>
      <c r="AI9" s="6">
        <v>5</v>
      </c>
      <c r="AJ9" s="55">
        <v>6</v>
      </c>
      <c r="AK9" s="55">
        <v>7</v>
      </c>
      <c r="AL9" s="55">
        <v>8</v>
      </c>
      <c r="AM9" s="6">
        <v>9</v>
      </c>
      <c r="AN9" s="6">
        <v>10</v>
      </c>
      <c r="AO9" s="6">
        <v>11</v>
      </c>
      <c r="AP9" s="6">
        <v>12</v>
      </c>
      <c r="AQ9" s="6">
        <v>13</v>
      </c>
      <c r="AR9" s="6">
        <v>14</v>
      </c>
      <c r="AS9" s="28">
        <v>15</v>
      </c>
      <c r="AT9" s="28">
        <v>16</v>
      </c>
      <c r="AU9" s="28">
        <v>17</v>
      </c>
      <c r="AV9" s="6">
        <v>3</v>
      </c>
      <c r="AW9" s="6">
        <v>4</v>
      </c>
      <c r="AX9" s="6">
        <v>5</v>
      </c>
      <c r="AY9" s="6">
        <v>6</v>
      </c>
      <c r="AZ9" s="6">
        <v>7</v>
      </c>
      <c r="BA9" s="6">
        <v>8</v>
      </c>
      <c r="BB9" s="6">
        <v>9</v>
      </c>
      <c r="BC9" s="6">
        <v>10</v>
      </c>
      <c r="BD9" s="6">
        <v>11</v>
      </c>
      <c r="BE9" s="6">
        <v>12</v>
      </c>
      <c r="BF9" s="6">
        <v>13</v>
      </c>
      <c r="BG9" s="6">
        <v>14</v>
      </c>
      <c r="BH9" s="28">
        <v>15</v>
      </c>
      <c r="BI9" s="28">
        <v>16</v>
      </c>
      <c r="BJ9" s="28">
        <v>17</v>
      </c>
      <c r="BK9" s="6">
        <v>3</v>
      </c>
      <c r="BL9" s="6">
        <v>4</v>
      </c>
      <c r="BM9" s="6">
        <v>5</v>
      </c>
      <c r="BN9" s="6">
        <v>6</v>
      </c>
      <c r="BO9" s="6">
        <v>7</v>
      </c>
      <c r="BP9" s="6">
        <v>8</v>
      </c>
      <c r="BQ9" s="6">
        <v>9</v>
      </c>
      <c r="BR9" s="6">
        <v>10</v>
      </c>
      <c r="BS9" s="6">
        <v>11</v>
      </c>
      <c r="BT9" s="6">
        <v>12</v>
      </c>
      <c r="BU9" s="6">
        <v>13</v>
      </c>
      <c r="BV9" s="6">
        <v>14</v>
      </c>
      <c r="BW9" s="28">
        <v>15</v>
      </c>
      <c r="BX9" s="28">
        <v>16</v>
      </c>
      <c r="BY9" s="28">
        <v>17</v>
      </c>
      <c r="BZ9" s="6">
        <v>3</v>
      </c>
      <c r="CA9" s="6">
        <v>4</v>
      </c>
      <c r="CB9" s="6">
        <v>5</v>
      </c>
      <c r="CC9" s="6">
        <v>6</v>
      </c>
      <c r="CD9" s="6">
        <v>7</v>
      </c>
      <c r="CE9" s="6">
        <v>8</v>
      </c>
      <c r="CF9" s="6">
        <v>9</v>
      </c>
      <c r="CG9" s="6">
        <v>10</v>
      </c>
      <c r="CH9" s="6">
        <v>11</v>
      </c>
      <c r="CI9" s="6">
        <v>12</v>
      </c>
      <c r="CJ9" s="6">
        <v>13</v>
      </c>
      <c r="CK9" s="6">
        <v>14</v>
      </c>
      <c r="CL9" s="28">
        <v>15</v>
      </c>
      <c r="CM9" s="28">
        <v>16</v>
      </c>
      <c r="CN9" s="28">
        <v>17</v>
      </c>
      <c r="CO9" s="6">
        <v>3</v>
      </c>
      <c r="CP9" s="6">
        <v>4</v>
      </c>
      <c r="CQ9" s="6">
        <v>5</v>
      </c>
      <c r="CR9" s="6">
        <v>6</v>
      </c>
      <c r="CS9" s="6">
        <v>7</v>
      </c>
      <c r="CT9" s="6">
        <v>8</v>
      </c>
      <c r="CU9" s="6">
        <v>9</v>
      </c>
      <c r="CV9" s="6">
        <v>10</v>
      </c>
      <c r="CW9" s="6">
        <v>11</v>
      </c>
      <c r="CX9" s="6">
        <v>12</v>
      </c>
      <c r="CY9" s="6">
        <v>13</v>
      </c>
      <c r="CZ9" s="6">
        <v>14</v>
      </c>
      <c r="DA9" s="28">
        <v>15</v>
      </c>
      <c r="DB9" s="28">
        <v>16</v>
      </c>
      <c r="DC9" s="28">
        <v>17</v>
      </c>
      <c r="DD9" s="6">
        <v>3</v>
      </c>
      <c r="DE9" s="6">
        <v>4</v>
      </c>
      <c r="DF9" s="6">
        <v>5</v>
      </c>
      <c r="DG9" s="6">
        <v>6</v>
      </c>
      <c r="DH9" s="6">
        <v>7</v>
      </c>
      <c r="DI9" s="6">
        <v>8</v>
      </c>
      <c r="DJ9" s="6">
        <v>9</v>
      </c>
      <c r="DK9" s="6">
        <v>10</v>
      </c>
      <c r="DL9" s="6">
        <v>11</v>
      </c>
      <c r="DM9" s="6">
        <v>12</v>
      </c>
      <c r="DN9" s="6">
        <v>13</v>
      </c>
      <c r="DO9" s="6">
        <v>14</v>
      </c>
      <c r="DP9" s="28">
        <v>15</v>
      </c>
      <c r="DQ9" s="28">
        <v>16</v>
      </c>
      <c r="DR9" s="28">
        <v>17</v>
      </c>
      <c r="DS9" s="6">
        <v>3</v>
      </c>
      <c r="DT9" s="6">
        <v>4</v>
      </c>
      <c r="DU9" s="6">
        <v>5</v>
      </c>
      <c r="DV9" s="6">
        <v>6</v>
      </c>
      <c r="DW9" s="6">
        <v>7</v>
      </c>
      <c r="DX9" s="6">
        <v>8</v>
      </c>
      <c r="DY9" s="6">
        <v>9</v>
      </c>
      <c r="DZ9" s="6">
        <v>10</v>
      </c>
      <c r="EA9" s="6">
        <v>11</v>
      </c>
      <c r="EB9" s="6">
        <v>12</v>
      </c>
      <c r="EC9" s="6">
        <v>13</v>
      </c>
      <c r="ED9" s="6">
        <v>14</v>
      </c>
      <c r="EE9" s="28">
        <v>15</v>
      </c>
      <c r="EF9" s="28">
        <v>16</v>
      </c>
      <c r="EG9" s="28">
        <v>17</v>
      </c>
      <c r="EH9" s="7">
        <v>3</v>
      </c>
      <c r="EI9" s="7">
        <v>4</v>
      </c>
      <c r="EJ9" s="7">
        <v>5</v>
      </c>
      <c r="EK9" s="7">
        <v>6</v>
      </c>
      <c r="EL9" s="7">
        <v>7</v>
      </c>
      <c r="EM9" s="7">
        <v>8</v>
      </c>
      <c r="EN9" s="7">
        <v>12</v>
      </c>
      <c r="EO9" s="7">
        <v>13</v>
      </c>
      <c r="EP9" s="7">
        <v>14</v>
      </c>
      <c r="EQ9" s="7">
        <v>3</v>
      </c>
      <c r="ER9" s="7">
        <v>4</v>
      </c>
      <c r="ES9" s="7">
        <v>5</v>
      </c>
      <c r="ET9" s="7">
        <v>6</v>
      </c>
      <c r="EU9" s="7">
        <v>7</v>
      </c>
      <c r="EV9" s="7">
        <v>8</v>
      </c>
      <c r="EW9" s="7">
        <v>12</v>
      </c>
      <c r="EX9" s="7">
        <v>13</v>
      </c>
      <c r="EY9" s="7">
        <v>14</v>
      </c>
      <c r="EZ9" s="7">
        <v>3</v>
      </c>
      <c r="FA9" s="7">
        <v>4</v>
      </c>
      <c r="FB9" s="7">
        <v>5</v>
      </c>
      <c r="FC9" s="7">
        <v>6</v>
      </c>
      <c r="FD9" s="7">
        <v>7</v>
      </c>
      <c r="FE9" s="7">
        <v>8</v>
      </c>
      <c r="FF9" s="7">
        <v>12</v>
      </c>
      <c r="FG9" s="7">
        <v>13</v>
      </c>
      <c r="FH9" s="7">
        <v>14</v>
      </c>
    </row>
    <row r="10" spans="1:171" x14ac:dyDescent="0.25">
      <c r="A10" s="163" t="s">
        <v>21</v>
      </c>
      <c r="B10" s="16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67"/>
      <c r="P10" s="67"/>
      <c r="Q10" s="67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9"/>
      <c r="AK10" s="9"/>
      <c r="AL10" s="9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</row>
    <row r="11" spans="1:171" s="113" customFormat="1" ht="29.25" customHeight="1" x14ac:dyDescent="0.25">
      <c r="A11" s="127">
        <v>1</v>
      </c>
      <c r="B11" s="128" t="s">
        <v>43</v>
      </c>
      <c r="C11" s="109">
        <v>686145</v>
      </c>
      <c r="D11" s="109">
        <v>519339</v>
      </c>
      <c r="E11" s="109">
        <f t="shared" ref="E11:E12" si="0">C11+D11</f>
        <v>1205484</v>
      </c>
      <c r="F11" s="114">
        <v>544793</v>
      </c>
      <c r="G11" s="109">
        <v>460634</v>
      </c>
      <c r="H11" s="109">
        <f t="shared" ref="H11:H12" si="1">F11+G11</f>
        <v>1005427</v>
      </c>
      <c r="I11" s="109">
        <v>25630</v>
      </c>
      <c r="J11" s="109">
        <v>15002</v>
      </c>
      <c r="K11" s="109">
        <f t="shared" ref="K11:K12" si="2">I11+J11</f>
        <v>40632</v>
      </c>
      <c r="L11" s="110">
        <f t="shared" ref="L11:N12" si="3">F11+I11</f>
        <v>570423</v>
      </c>
      <c r="M11" s="61">
        <f t="shared" si="3"/>
        <v>475636</v>
      </c>
      <c r="N11" s="61">
        <f t="shared" si="3"/>
        <v>1046059</v>
      </c>
      <c r="O11" s="111">
        <f t="shared" ref="O11:Q12" si="4">L11/C11</f>
        <v>0.83134468661871763</v>
      </c>
      <c r="P11" s="111">
        <f t="shared" si="4"/>
        <v>0.91584880010936975</v>
      </c>
      <c r="Q11" s="111">
        <f t="shared" si="4"/>
        <v>0.8677502148514622</v>
      </c>
      <c r="R11" s="109">
        <v>22187</v>
      </c>
      <c r="S11" s="109">
        <v>9976</v>
      </c>
      <c r="T11" s="109">
        <f t="shared" ref="T11:T12" si="5">R11+S11</f>
        <v>32163</v>
      </c>
      <c r="U11" s="114">
        <v>2312</v>
      </c>
      <c r="V11" s="109">
        <v>3776</v>
      </c>
      <c r="W11" s="109">
        <f t="shared" ref="W11:W12" si="6">U11+V11</f>
        <v>6088</v>
      </c>
      <c r="X11" s="109">
        <v>3034</v>
      </c>
      <c r="Y11" s="109">
        <v>1803</v>
      </c>
      <c r="Z11" s="109">
        <f t="shared" ref="Z11:Z12" si="7">X11+Y11</f>
        <v>4837</v>
      </c>
      <c r="AA11" s="110">
        <f t="shared" ref="AA11:AC12" si="8">U11+X11</f>
        <v>5346</v>
      </c>
      <c r="AB11" s="61">
        <f t="shared" si="8"/>
        <v>5579</v>
      </c>
      <c r="AC11" s="61">
        <f t="shared" si="8"/>
        <v>10925</v>
      </c>
      <c r="AD11" s="111">
        <f t="shared" ref="AD11:AF11" si="9">AA11/R11</f>
        <v>0.24095190877540903</v>
      </c>
      <c r="AE11" s="111">
        <f t="shared" si="9"/>
        <v>0.55924218123496394</v>
      </c>
      <c r="AF11" s="111">
        <f t="shared" si="9"/>
        <v>0.33967602524640117</v>
      </c>
      <c r="AG11" s="61">
        <f t="shared" ref="AG11:AR12" si="10">C11+R11</f>
        <v>708332</v>
      </c>
      <c r="AH11" s="61">
        <f t="shared" si="10"/>
        <v>529315</v>
      </c>
      <c r="AI11" s="61">
        <f t="shared" si="10"/>
        <v>1237647</v>
      </c>
      <c r="AJ11" s="61">
        <f t="shared" si="10"/>
        <v>547105</v>
      </c>
      <c r="AK11" s="61">
        <f t="shared" si="10"/>
        <v>464410</v>
      </c>
      <c r="AL11" s="61">
        <f t="shared" si="10"/>
        <v>1011515</v>
      </c>
      <c r="AM11" s="61">
        <f t="shared" si="10"/>
        <v>28664</v>
      </c>
      <c r="AN11" s="61">
        <f t="shared" si="10"/>
        <v>16805</v>
      </c>
      <c r="AO11" s="61">
        <f t="shared" si="10"/>
        <v>45469</v>
      </c>
      <c r="AP11" s="61">
        <f t="shared" si="10"/>
        <v>575769</v>
      </c>
      <c r="AQ11" s="61">
        <f t="shared" si="10"/>
        <v>481215</v>
      </c>
      <c r="AR11" s="61">
        <f t="shared" si="10"/>
        <v>1056984</v>
      </c>
      <c r="AS11" s="111">
        <f t="shared" ref="AS11:AU12" si="11">AP11/AG11</f>
        <v>0.8128518830153092</v>
      </c>
      <c r="AT11" s="111">
        <f t="shared" si="11"/>
        <v>0.90912783503206973</v>
      </c>
      <c r="AU11" s="111">
        <f t="shared" si="11"/>
        <v>0.85402703678835723</v>
      </c>
      <c r="AV11" s="109">
        <v>53886</v>
      </c>
      <c r="AW11" s="109">
        <v>42976</v>
      </c>
      <c r="AX11" s="109">
        <f t="shared" ref="AX11:AX12" si="12">AV11+AW11</f>
        <v>96862</v>
      </c>
      <c r="AY11" s="114">
        <v>42320</v>
      </c>
      <c r="AZ11" s="109">
        <v>37614</v>
      </c>
      <c r="BA11" s="109">
        <f t="shared" ref="BA11:BA12" si="13">AY11+AZ11</f>
        <v>79934</v>
      </c>
      <c r="BB11" s="109">
        <v>2142</v>
      </c>
      <c r="BC11" s="109">
        <v>1406</v>
      </c>
      <c r="BD11" s="109">
        <f t="shared" ref="BD11" si="14">BB11+BC11</f>
        <v>3548</v>
      </c>
      <c r="BE11" s="110">
        <f t="shared" ref="BE11:BG12" si="15">AY11+BB11</f>
        <v>44462</v>
      </c>
      <c r="BF11" s="61">
        <f t="shared" si="15"/>
        <v>39020</v>
      </c>
      <c r="BG11" s="61">
        <f t="shared" si="15"/>
        <v>83482</v>
      </c>
      <c r="BH11" s="111">
        <f t="shared" ref="BH11:BJ12" si="16">BE11/AV11</f>
        <v>0.82511227406005272</v>
      </c>
      <c r="BI11" s="111">
        <f t="shared" si="16"/>
        <v>0.9079486224869695</v>
      </c>
      <c r="BJ11" s="111">
        <f t="shared" si="16"/>
        <v>0.86186533418678124</v>
      </c>
      <c r="BK11" s="109">
        <v>1732</v>
      </c>
      <c r="BL11" s="109">
        <v>728</v>
      </c>
      <c r="BM11" s="109">
        <f t="shared" ref="BM11:BM12" si="17">BK11+BL11</f>
        <v>2460</v>
      </c>
      <c r="BN11" s="114">
        <v>519</v>
      </c>
      <c r="BO11" s="109">
        <v>264</v>
      </c>
      <c r="BP11" s="109">
        <f t="shared" ref="BP11:BP12" si="18">BN11+BO11</f>
        <v>783</v>
      </c>
      <c r="BQ11" s="109">
        <v>265</v>
      </c>
      <c r="BR11" s="109">
        <v>132</v>
      </c>
      <c r="BS11" s="109">
        <f t="shared" ref="BS11" si="19">BQ11+BR11</f>
        <v>397</v>
      </c>
      <c r="BT11" s="110">
        <f t="shared" ref="BT11:BV12" si="20">BN11+BQ11</f>
        <v>784</v>
      </c>
      <c r="BU11" s="61">
        <f t="shared" si="20"/>
        <v>396</v>
      </c>
      <c r="BV11" s="61">
        <f t="shared" si="20"/>
        <v>1180</v>
      </c>
      <c r="BW11" s="111">
        <f t="shared" ref="BW11:BY12" si="21">BT11/BK11</f>
        <v>0.45265588914549654</v>
      </c>
      <c r="BX11" s="111">
        <f t="shared" si="21"/>
        <v>0.54395604395604391</v>
      </c>
      <c r="BY11" s="111">
        <f t="shared" si="21"/>
        <v>0.47967479674796748</v>
      </c>
      <c r="BZ11" s="61">
        <f t="shared" ref="BZ11:CK12" si="22">AV11+BK11</f>
        <v>55618</v>
      </c>
      <c r="CA11" s="61">
        <f t="shared" si="22"/>
        <v>43704</v>
      </c>
      <c r="CB11" s="61">
        <f t="shared" si="22"/>
        <v>99322</v>
      </c>
      <c r="CC11" s="61">
        <f t="shared" si="22"/>
        <v>42839</v>
      </c>
      <c r="CD11" s="61">
        <f t="shared" si="22"/>
        <v>37878</v>
      </c>
      <c r="CE11" s="61">
        <f t="shared" si="22"/>
        <v>80717</v>
      </c>
      <c r="CF11" s="61">
        <f t="shared" si="22"/>
        <v>2407</v>
      </c>
      <c r="CG11" s="61">
        <f t="shared" si="22"/>
        <v>1538</v>
      </c>
      <c r="CH11" s="61">
        <f t="shared" si="22"/>
        <v>3945</v>
      </c>
      <c r="CI11" s="61">
        <f t="shared" si="22"/>
        <v>45246</v>
      </c>
      <c r="CJ11" s="61">
        <f t="shared" si="22"/>
        <v>39416</v>
      </c>
      <c r="CK11" s="61">
        <f t="shared" si="22"/>
        <v>84662</v>
      </c>
      <c r="CL11" s="111">
        <f t="shared" ref="CL11:CN12" si="23">CI11/BZ11</f>
        <v>0.81351361070157147</v>
      </c>
      <c r="CM11" s="111">
        <f t="shared" si="23"/>
        <v>0.90188541094636643</v>
      </c>
      <c r="CN11" s="111">
        <f t="shared" si="23"/>
        <v>0.85239926703046653</v>
      </c>
      <c r="CO11" s="109">
        <v>24464</v>
      </c>
      <c r="CP11" s="109">
        <v>21905</v>
      </c>
      <c r="CQ11" s="109">
        <f t="shared" ref="CQ11:CQ12" si="24">CO11+CP11</f>
        <v>46369</v>
      </c>
      <c r="CR11" s="114">
        <v>15718</v>
      </c>
      <c r="CS11" s="109">
        <v>15058</v>
      </c>
      <c r="CT11" s="109">
        <f t="shared" ref="CT11:CT12" si="25">CR11+CS11</f>
        <v>30776</v>
      </c>
      <c r="CU11" s="109">
        <v>1390</v>
      </c>
      <c r="CV11" s="109">
        <v>1426</v>
      </c>
      <c r="CW11" s="109">
        <f t="shared" ref="CW11" si="26">CU11+CV11</f>
        <v>2816</v>
      </c>
      <c r="CX11" s="110">
        <f t="shared" ref="CX11:CZ12" si="27">CR11+CU11</f>
        <v>17108</v>
      </c>
      <c r="CY11" s="61">
        <f t="shared" si="27"/>
        <v>16484</v>
      </c>
      <c r="CZ11" s="61">
        <f t="shared" si="27"/>
        <v>33592</v>
      </c>
      <c r="DA11" s="111">
        <f t="shared" ref="DA11:DC12" si="28">CX11/CO11</f>
        <v>0.69931327665140619</v>
      </c>
      <c r="DB11" s="111">
        <f t="shared" si="28"/>
        <v>0.7525222551928783</v>
      </c>
      <c r="DC11" s="111">
        <f t="shared" si="28"/>
        <v>0.72444952446677735</v>
      </c>
      <c r="DD11" s="109">
        <v>1883</v>
      </c>
      <c r="DE11" s="109">
        <v>1238</v>
      </c>
      <c r="DF11" s="109">
        <f t="shared" ref="DF11:DF12" si="29">DD11+DE11</f>
        <v>3121</v>
      </c>
      <c r="DG11" s="114">
        <v>388</v>
      </c>
      <c r="DH11" s="109">
        <v>222</v>
      </c>
      <c r="DI11" s="109">
        <f t="shared" ref="DI11:DI12" si="30">DG11+DH11</f>
        <v>610</v>
      </c>
      <c r="DJ11" s="109">
        <v>46</v>
      </c>
      <c r="DK11" s="109">
        <v>35</v>
      </c>
      <c r="DL11" s="109">
        <f t="shared" ref="DL11" si="31">DJ11+DK11</f>
        <v>81</v>
      </c>
      <c r="DM11" s="110">
        <f t="shared" ref="DM11:DO12" si="32">DG11+DJ11</f>
        <v>434</v>
      </c>
      <c r="DN11" s="61">
        <f t="shared" si="32"/>
        <v>257</v>
      </c>
      <c r="DO11" s="61">
        <f t="shared" si="32"/>
        <v>691</v>
      </c>
      <c r="DP11" s="111">
        <f t="shared" ref="DP11:DR12" si="33">DM11/DD11</f>
        <v>0.23048327137546468</v>
      </c>
      <c r="DQ11" s="111">
        <f t="shared" si="33"/>
        <v>0.20759289176090467</v>
      </c>
      <c r="DR11" s="111">
        <f t="shared" si="33"/>
        <v>0.22140339634732459</v>
      </c>
      <c r="DS11" s="61">
        <f t="shared" ref="DS11:ED12" si="34">CO11+DD11</f>
        <v>26347</v>
      </c>
      <c r="DT11" s="61">
        <f t="shared" si="34"/>
        <v>23143</v>
      </c>
      <c r="DU11" s="61">
        <f t="shared" si="34"/>
        <v>49490</v>
      </c>
      <c r="DV11" s="61">
        <f t="shared" si="34"/>
        <v>16106</v>
      </c>
      <c r="DW11" s="61">
        <f t="shared" si="34"/>
        <v>15280</v>
      </c>
      <c r="DX11" s="61">
        <f t="shared" si="34"/>
        <v>31386</v>
      </c>
      <c r="DY11" s="61">
        <f t="shared" si="34"/>
        <v>1436</v>
      </c>
      <c r="DZ11" s="61">
        <f t="shared" si="34"/>
        <v>1461</v>
      </c>
      <c r="EA11" s="61">
        <f t="shared" si="34"/>
        <v>2897</v>
      </c>
      <c r="EB11" s="61">
        <f t="shared" si="34"/>
        <v>17542</v>
      </c>
      <c r="EC11" s="61">
        <f t="shared" si="34"/>
        <v>16741</v>
      </c>
      <c r="ED11" s="61">
        <f t="shared" si="34"/>
        <v>34283</v>
      </c>
      <c r="EE11" s="111">
        <f t="shared" ref="EE11:EG12" si="35">EB11/DS11</f>
        <v>0.66580635366455387</v>
      </c>
      <c r="EF11" s="111">
        <f t="shared" si="35"/>
        <v>0.72337207795013614</v>
      </c>
      <c r="EG11" s="111">
        <f t="shared" si="35"/>
        <v>0.69272580319256416</v>
      </c>
      <c r="EH11" s="61">
        <f t="shared" ref="EH11:EJ12" si="36">+AP11</f>
        <v>575769</v>
      </c>
      <c r="EI11" s="61">
        <f t="shared" si="36"/>
        <v>481215</v>
      </c>
      <c r="EJ11" s="61">
        <f t="shared" si="36"/>
        <v>1056984</v>
      </c>
      <c r="EK11" s="61">
        <v>411702</v>
      </c>
      <c r="EL11" s="61">
        <v>382926</v>
      </c>
      <c r="EM11" s="61">
        <f t="shared" ref="EM11:EM16" si="37">EK11+EL11</f>
        <v>794628</v>
      </c>
      <c r="EN11" s="115">
        <f t="shared" ref="EN11:EP12" si="38">+EK11*100/EH11</f>
        <v>71.504718037963144</v>
      </c>
      <c r="EO11" s="115">
        <f t="shared" si="38"/>
        <v>79.574826221127765</v>
      </c>
      <c r="EP11" s="115">
        <f t="shared" si="38"/>
        <v>75.17881065370905</v>
      </c>
      <c r="EQ11" s="61">
        <f t="shared" ref="EQ11:ES12" si="39">+CI11</f>
        <v>45246</v>
      </c>
      <c r="ER11" s="61">
        <f t="shared" si="39"/>
        <v>39416</v>
      </c>
      <c r="ES11" s="61">
        <f t="shared" si="39"/>
        <v>84662</v>
      </c>
      <c r="ET11" s="61">
        <v>28727</v>
      </c>
      <c r="EU11" s="61">
        <v>27540</v>
      </c>
      <c r="EV11" s="61">
        <f t="shared" ref="EV11:EV12" si="40">ET11+EU11</f>
        <v>56267</v>
      </c>
      <c r="EW11" s="115">
        <f t="shared" ref="EW11:EY12" si="41">+ET11*100/EQ11</f>
        <v>63.490695310082657</v>
      </c>
      <c r="EX11" s="115">
        <f t="shared" si="41"/>
        <v>69.87010351126446</v>
      </c>
      <c r="EY11" s="115">
        <f t="shared" si="41"/>
        <v>66.460749805107369</v>
      </c>
      <c r="EZ11" s="61">
        <f t="shared" ref="EZ11:FB12" si="42">+EB11</f>
        <v>17542</v>
      </c>
      <c r="FA11" s="61">
        <f t="shared" si="42"/>
        <v>16741</v>
      </c>
      <c r="FB11" s="61">
        <f t="shared" si="42"/>
        <v>34283</v>
      </c>
      <c r="FC11" s="61">
        <v>9344</v>
      </c>
      <c r="FD11" s="61">
        <v>9825</v>
      </c>
      <c r="FE11" s="61">
        <f t="shared" ref="FE11:FE12" si="43">FC11+FD11</f>
        <v>19169</v>
      </c>
      <c r="FF11" s="115">
        <f t="shared" ref="FF11:FH12" si="44">+FC11*100/EZ11</f>
        <v>53.266446243301793</v>
      </c>
      <c r="FG11" s="115">
        <f t="shared" si="44"/>
        <v>58.688250403201721</v>
      </c>
      <c r="FH11" s="115">
        <f t="shared" si="44"/>
        <v>55.914009859113847</v>
      </c>
      <c r="FO11" s="116"/>
    </row>
    <row r="12" spans="1:171" s="113" customFormat="1" ht="29.25" customHeight="1" x14ac:dyDescent="0.25">
      <c r="A12" s="127">
        <v>2</v>
      </c>
      <c r="B12" s="128" t="s">
        <v>59</v>
      </c>
      <c r="C12" s="109">
        <v>44694</v>
      </c>
      <c r="D12" s="109">
        <v>39381</v>
      </c>
      <c r="E12" s="109">
        <f t="shared" si="0"/>
        <v>84075</v>
      </c>
      <c r="F12" s="109">
        <v>42866</v>
      </c>
      <c r="G12" s="109">
        <v>38622</v>
      </c>
      <c r="H12" s="109">
        <f t="shared" si="1"/>
        <v>81488</v>
      </c>
      <c r="I12" s="109">
        <v>548</v>
      </c>
      <c r="J12" s="109">
        <v>233</v>
      </c>
      <c r="K12" s="109">
        <f t="shared" si="2"/>
        <v>781</v>
      </c>
      <c r="L12" s="110">
        <f t="shared" si="3"/>
        <v>43414</v>
      </c>
      <c r="M12" s="61">
        <f t="shared" si="3"/>
        <v>38855</v>
      </c>
      <c r="N12" s="61">
        <f t="shared" si="3"/>
        <v>82269</v>
      </c>
      <c r="O12" s="111">
        <f t="shared" si="4"/>
        <v>0.97136080905714417</v>
      </c>
      <c r="P12" s="111">
        <f t="shared" si="4"/>
        <v>0.98664330514715215</v>
      </c>
      <c r="Q12" s="111">
        <f t="shared" si="4"/>
        <v>0.97851917930419263</v>
      </c>
      <c r="R12" s="109">
        <v>2053</v>
      </c>
      <c r="S12" s="109">
        <v>585</v>
      </c>
      <c r="T12" s="109">
        <f t="shared" si="5"/>
        <v>2638</v>
      </c>
      <c r="U12" s="109">
        <v>1735</v>
      </c>
      <c r="V12" s="109">
        <v>479</v>
      </c>
      <c r="W12" s="109">
        <f t="shared" si="6"/>
        <v>2214</v>
      </c>
      <c r="X12" s="109">
        <v>21</v>
      </c>
      <c r="Y12" s="109">
        <v>11</v>
      </c>
      <c r="Z12" s="109">
        <f t="shared" si="7"/>
        <v>32</v>
      </c>
      <c r="AA12" s="110">
        <f t="shared" si="8"/>
        <v>1756</v>
      </c>
      <c r="AB12" s="61">
        <f t="shared" si="8"/>
        <v>490</v>
      </c>
      <c r="AC12" s="61">
        <f t="shared" si="8"/>
        <v>2246</v>
      </c>
      <c r="AD12" s="111">
        <f t="shared" ref="AD12" si="45">AA12/R12</f>
        <v>0.85533365806137363</v>
      </c>
      <c r="AE12" s="111">
        <f t="shared" ref="AE12" si="46">AB12/S12</f>
        <v>0.83760683760683763</v>
      </c>
      <c r="AF12" s="111">
        <f t="shared" ref="AF12" si="47">AC12/T12</f>
        <v>0.85140257771038663</v>
      </c>
      <c r="AG12" s="61">
        <f t="shared" si="10"/>
        <v>46747</v>
      </c>
      <c r="AH12" s="61">
        <f t="shared" si="10"/>
        <v>39966</v>
      </c>
      <c r="AI12" s="61">
        <f t="shared" si="10"/>
        <v>86713</v>
      </c>
      <c r="AJ12" s="61">
        <f t="shared" si="10"/>
        <v>44601</v>
      </c>
      <c r="AK12" s="61">
        <f t="shared" si="10"/>
        <v>39101</v>
      </c>
      <c r="AL12" s="61">
        <f t="shared" si="10"/>
        <v>83702</v>
      </c>
      <c r="AM12" s="61">
        <f t="shared" si="10"/>
        <v>569</v>
      </c>
      <c r="AN12" s="61">
        <f t="shared" si="10"/>
        <v>244</v>
      </c>
      <c r="AO12" s="61">
        <f t="shared" si="10"/>
        <v>813</v>
      </c>
      <c r="AP12" s="61">
        <f t="shared" si="10"/>
        <v>45170</v>
      </c>
      <c r="AQ12" s="61">
        <f t="shared" si="10"/>
        <v>39345</v>
      </c>
      <c r="AR12" s="61">
        <f t="shared" si="10"/>
        <v>84515</v>
      </c>
      <c r="AS12" s="111">
        <f t="shared" si="11"/>
        <v>0.96626521488009931</v>
      </c>
      <c r="AT12" s="111">
        <f t="shared" si="11"/>
        <v>0.98446179252364507</v>
      </c>
      <c r="AU12" s="111">
        <f t="shared" si="11"/>
        <v>0.97465201296230097</v>
      </c>
      <c r="AV12" s="109">
        <v>2021</v>
      </c>
      <c r="AW12" s="109">
        <v>1551</v>
      </c>
      <c r="AX12" s="109">
        <f t="shared" si="12"/>
        <v>3572</v>
      </c>
      <c r="AY12" s="109">
        <v>1920</v>
      </c>
      <c r="AZ12" s="109">
        <v>1515</v>
      </c>
      <c r="BA12" s="109">
        <f t="shared" si="13"/>
        <v>3435</v>
      </c>
      <c r="BB12" s="109">
        <v>29</v>
      </c>
      <c r="BC12" s="109">
        <v>10</v>
      </c>
      <c r="BD12" s="109">
        <v>39</v>
      </c>
      <c r="BE12" s="110">
        <f t="shared" si="15"/>
        <v>1949</v>
      </c>
      <c r="BF12" s="61">
        <f t="shared" si="15"/>
        <v>1525</v>
      </c>
      <c r="BG12" s="61">
        <f t="shared" si="15"/>
        <v>3474</v>
      </c>
      <c r="BH12" s="111">
        <f t="shared" si="16"/>
        <v>0.96437407224146465</v>
      </c>
      <c r="BI12" s="111">
        <f t="shared" si="16"/>
        <v>0.98323662153449387</v>
      </c>
      <c r="BJ12" s="111">
        <f t="shared" si="16"/>
        <v>0.97256438969764836</v>
      </c>
      <c r="BK12" s="109">
        <v>115</v>
      </c>
      <c r="BL12" s="109">
        <v>29</v>
      </c>
      <c r="BM12" s="109">
        <f t="shared" si="17"/>
        <v>144</v>
      </c>
      <c r="BN12" s="109">
        <v>85</v>
      </c>
      <c r="BO12" s="109">
        <v>20</v>
      </c>
      <c r="BP12" s="109">
        <f t="shared" si="18"/>
        <v>105</v>
      </c>
      <c r="BQ12" s="109">
        <v>1</v>
      </c>
      <c r="BR12" s="109">
        <v>1</v>
      </c>
      <c r="BS12" s="109">
        <v>2</v>
      </c>
      <c r="BT12" s="110">
        <f t="shared" si="20"/>
        <v>86</v>
      </c>
      <c r="BU12" s="61">
        <f t="shared" si="20"/>
        <v>21</v>
      </c>
      <c r="BV12" s="61">
        <f t="shared" si="20"/>
        <v>107</v>
      </c>
      <c r="BW12" s="111">
        <f t="shared" si="21"/>
        <v>0.74782608695652175</v>
      </c>
      <c r="BX12" s="111">
        <f t="shared" si="21"/>
        <v>0.72413793103448276</v>
      </c>
      <c r="BY12" s="111">
        <f t="shared" si="21"/>
        <v>0.74305555555555558</v>
      </c>
      <c r="BZ12" s="61">
        <f t="shared" si="22"/>
        <v>2136</v>
      </c>
      <c r="CA12" s="61">
        <f t="shared" si="22"/>
        <v>1580</v>
      </c>
      <c r="CB12" s="61">
        <f t="shared" si="22"/>
        <v>3716</v>
      </c>
      <c r="CC12" s="61">
        <f t="shared" si="22"/>
        <v>2005</v>
      </c>
      <c r="CD12" s="61">
        <f t="shared" si="22"/>
        <v>1535</v>
      </c>
      <c r="CE12" s="61">
        <f t="shared" si="22"/>
        <v>3540</v>
      </c>
      <c r="CF12" s="61">
        <f t="shared" si="22"/>
        <v>30</v>
      </c>
      <c r="CG12" s="61">
        <f t="shared" si="22"/>
        <v>11</v>
      </c>
      <c r="CH12" s="61">
        <f t="shared" si="22"/>
        <v>41</v>
      </c>
      <c r="CI12" s="61">
        <f t="shared" si="22"/>
        <v>2035</v>
      </c>
      <c r="CJ12" s="61">
        <f t="shared" si="22"/>
        <v>1546</v>
      </c>
      <c r="CK12" s="61">
        <f t="shared" si="22"/>
        <v>3581</v>
      </c>
      <c r="CL12" s="111">
        <f t="shared" si="23"/>
        <v>0.95271535580524347</v>
      </c>
      <c r="CM12" s="111">
        <f t="shared" si="23"/>
        <v>0.97848101265822784</v>
      </c>
      <c r="CN12" s="111">
        <f t="shared" si="23"/>
        <v>0.9636706135629709</v>
      </c>
      <c r="CO12" s="109">
        <v>1483</v>
      </c>
      <c r="CP12" s="109">
        <v>1575</v>
      </c>
      <c r="CQ12" s="109">
        <f t="shared" si="24"/>
        <v>3058</v>
      </c>
      <c r="CR12" s="109">
        <v>1380</v>
      </c>
      <c r="CS12" s="109">
        <v>1517</v>
      </c>
      <c r="CT12" s="109">
        <f t="shared" si="25"/>
        <v>2897</v>
      </c>
      <c r="CU12" s="109">
        <v>29</v>
      </c>
      <c r="CV12" s="109">
        <v>16</v>
      </c>
      <c r="CW12" s="109">
        <v>45</v>
      </c>
      <c r="CX12" s="110">
        <f t="shared" si="27"/>
        <v>1409</v>
      </c>
      <c r="CY12" s="61">
        <f t="shared" si="27"/>
        <v>1533</v>
      </c>
      <c r="CZ12" s="61">
        <f t="shared" si="27"/>
        <v>2942</v>
      </c>
      <c r="DA12" s="111">
        <f t="shared" si="28"/>
        <v>0.95010114632501685</v>
      </c>
      <c r="DB12" s="111">
        <f t="shared" si="28"/>
        <v>0.97333333333333338</v>
      </c>
      <c r="DC12" s="111">
        <f t="shared" si="28"/>
        <v>0.96206671026814916</v>
      </c>
      <c r="DD12" s="109">
        <v>102</v>
      </c>
      <c r="DE12" s="109">
        <v>36</v>
      </c>
      <c r="DF12" s="109">
        <f t="shared" si="29"/>
        <v>138</v>
      </c>
      <c r="DG12" s="109">
        <v>76</v>
      </c>
      <c r="DH12" s="109">
        <v>23</v>
      </c>
      <c r="DI12" s="109">
        <f t="shared" si="30"/>
        <v>99</v>
      </c>
      <c r="DJ12" s="109">
        <v>3</v>
      </c>
      <c r="DK12" s="109">
        <v>1</v>
      </c>
      <c r="DL12" s="109">
        <v>4</v>
      </c>
      <c r="DM12" s="110">
        <f t="shared" si="32"/>
        <v>79</v>
      </c>
      <c r="DN12" s="61">
        <f t="shared" si="32"/>
        <v>24</v>
      </c>
      <c r="DO12" s="61">
        <f t="shared" si="32"/>
        <v>103</v>
      </c>
      <c r="DP12" s="111">
        <f t="shared" si="33"/>
        <v>0.77450980392156865</v>
      </c>
      <c r="DQ12" s="111">
        <f t="shared" si="33"/>
        <v>0.66666666666666663</v>
      </c>
      <c r="DR12" s="111">
        <f t="shared" si="33"/>
        <v>0.74637681159420288</v>
      </c>
      <c r="DS12" s="61">
        <f t="shared" si="34"/>
        <v>1585</v>
      </c>
      <c r="DT12" s="61">
        <f t="shared" si="34"/>
        <v>1611</v>
      </c>
      <c r="DU12" s="61">
        <f t="shared" si="34"/>
        <v>3196</v>
      </c>
      <c r="DV12" s="61">
        <f t="shared" si="34"/>
        <v>1456</v>
      </c>
      <c r="DW12" s="61">
        <f t="shared" si="34"/>
        <v>1540</v>
      </c>
      <c r="DX12" s="61">
        <f t="shared" si="34"/>
        <v>2996</v>
      </c>
      <c r="DY12" s="61">
        <f t="shared" si="34"/>
        <v>32</v>
      </c>
      <c r="DZ12" s="61">
        <f t="shared" si="34"/>
        <v>17</v>
      </c>
      <c r="EA12" s="61">
        <f t="shared" si="34"/>
        <v>49</v>
      </c>
      <c r="EB12" s="61">
        <f t="shared" si="34"/>
        <v>1488</v>
      </c>
      <c r="EC12" s="61">
        <f t="shared" si="34"/>
        <v>1557</v>
      </c>
      <c r="ED12" s="61">
        <f t="shared" si="34"/>
        <v>3045</v>
      </c>
      <c r="EE12" s="111">
        <f t="shared" si="35"/>
        <v>0.93880126182965296</v>
      </c>
      <c r="EF12" s="111">
        <f t="shared" si="35"/>
        <v>0.96648044692737434</v>
      </c>
      <c r="EG12" s="111">
        <f t="shared" si="35"/>
        <v>0.95275344180225285</v>
      </c>
      <c r="EH12" s="61">
        <f t="shared" si="36"/>
        <v>45170</v>
      </c>
      <c r="EI12" s="61">
        <f t="shared" si="36"/>
        <v>39345</v>
      </c>
      <c r="EJ12" s="61">
        <f t="shared" si="36"/>
        <v>84515</v>
      </c>
      <c r="EK12" s="61">
        <v>37374</v>
      </c>
      <c r="EL12" s="61">
        <v>35834</v>
      </c>
      <c r="EM12" s="61">
        <f t="shared" si="37"/>
        <v>73208</v>
      </c>
      <c r="EN12" s="115">
        <f t="shared" si="38"/>
        <v>82.740757139694495</v>
      </c>
      <c r="EO12" s="115">
        <f t="shared" si="38"/>
        <v>91.076375651289865</v>
      </c>
      <c r="EP12" s="115">
        <f t="shared" si="38"/>
        <v>86.621309826657992</v>
      </c>
      <c r="EQ12" s="61">
        <f t="shared" si="39"/>
        <v>2035</v>
      </c>
      <c r="ER12" s="61">
        <f t="shared" si="39"/>
        <v>1546</v>
      </c>
      <c r="ES12" s="61">
        <f t="shared" si="39"/>
        <v>3581</v>
      </c>
      <c r="ET12" s="61">
        <v>1594</v>
      </c>
      <c r="EU12" s="61">
        <v>1322</v>
      </c>
      <c r="EV12" s="61">
        <f t="shared" si="40"/>
        <v>2916</v>
      </c>
      <c r="EW12" s="115">
        <f t="shared" si="41"/>
        <v>78.329238329238336</v>
      </c>
      <c r="EX12" s="115">
        <f t="shared" si="41"/>
        <v>85.510996119016824</v>
      </c>
      <c r="EY12" s="115">
        <f t="shared" si="41"/>
        <v>81.429768221167265</v>
      </c>
      <c r="EZ12" s="61">
        <f t="shared" si="42"/>
        <v>1488</v>
      </c>
      <c r="FA12" s="61">
        <f t="shared" si="42"/>
        <v>1557</v>
      </c>
      <c r="FB12" s="61">
        <f t="shared" si="42"/>
        <v>3045</v>
      </c>
      <c r="FC12" s="61">
        <v>1010</v>
      </c>
      <c r="FD12" s="61">
        <v>1292</v>
      </c>
      <c r="FE12" s="61">
        <f t="shared" si="43"/>
        <v>2302</v>
      </c>
      <c r="FF12" s="115">
        <f t="shared" si="44"/>
        <v>67.876344086021504</v>
      </c>
      <c r="FG12" s="115">
        <f t="shared" si="44"/>
        <v>82.980089916506103</v>
      </c>
      <c r="FH12" s="115">
        <f t="shared" si="44"/>
        <v>75.599343185550083</v>
      </c>
    </row>
    <row r="13" spans="1:171" x14ac:dyDescent="0.25">
      <c r="A13" s="164" t="s">
        <v>32</v>
      </c>
      <c r="B13" s="164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56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8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</row>
    <row r="14" spans="1:171" ht="28.5" x14ac:dyDescent="0.25">
      <c r="A14" s="127">
        <v>3</v>
      </c>
      <c r="B14" s="128" t="s">
        <v>79</v>
      </c>
      <c r="C14" s="71">
        <v>227886</v>
      </c>
      <c r="D14" s="71">
        <v>230508</v>
      </c>
      <c r="E14" s="71">
        <f t="shared" ref="E14:E20" si="48">C14+D14</f>
        <v>458394</v>
      </c>
      <c r="F14" s="71">
        <v>154398</v>
      </c>
      <c r="G14" s="71">
        <v>173737</v>
      </c>
      <c r="H14" s="71">
        <f t="shared" ref="H14:H20" si="49">F14+G14</f>
        <v>328135</v>
      </c>
      <c r="I14" s="72"/>
      <c r="J14" s="72"/>
      <c r="K14" s="72"/>
      <c r="L14" s="66">
        <f t="shared" ref="L14:N18" si="50">F14+I14</f>
        <v>154398</v>
      </c>
      <c r="M14" s="64">
        <f t="shared" si="50"/>
        <v>173737</v>
      </c>
      <c r="N14" s="64">
        <f t="shared" si="50"/>
        <v>328135</v>
      </c>
      <c r="O14" s="68">
        <f t="shared" ref="O14:Q20" si="51">L14/C14</f>
        <v>0.67752297201232192</v>
      </c>
      <c r="P14" s="68">
        <f t="shared" si="51"/>
        <v>0.75371353705728217</v>
      </c>
      <c r="Q14" s="68">
        <f t="shared" si="51"/>
        <v>0.71583615841394088</v>
      </c>
      <c r="R14" s="106">
        <v>32008</v>
      </c>
      <c r="S14" s="106">
        <v>19963</v>
      </c>
      <c r="T14" s="106">
        <f>R14+S14</f>
        <v>51971</v>
      </c>
      <c r="U14" s="106">
        <v>9829</v>
      </c>
      <c r="V14" s="106">
        <v>7023</v>
      </c>
      <c r="W14" s="106">
        <f>U14+V14</f>
        <v>16852</v>
      </c>
      <c r="X14" s="72"/>
      <c r="Y14" s="72"/>
      <c r="Z14" s="72"/>
      <c r="AA14" s="110">
        <f t="shared" ref="AA14" si="52">U14+X14</f>
        <v>9829</v>
      </c>
      <c r="AB14" s="61">
        <f t="shared" ref="AB14" si="53">V14+Y14</f>
        <v>7023</v>
      </c>
      <c r="AC14" s="61">
        <f t="shared" ref="AC14" si="54">W14+Z14</f>
        <v>16852</v>
      </c>
      <c r="AD14" s="111">
        <f t="shared" ref="AD14" si="55">AA14/R14</f>
        <v>0.3070794801299675</v>
      </c>
      <c r="AE14" s="111">
        <f t="shared" ref="AE14" si="56">AB14/S14</f>
        <v>0.35180083153834596</v>
      </c>
      <c r="AF14" s="111">
        <f t="shared" ref="AF14" si="57">AC14/T14</f>
        <v>0.32425775913490218</v>
      </c>
      <c r="AG14" s="106">
        <f t="shared" ref="AG14:AL19" si="58">C14+R14</f>
        <v>259894</v>
      </c>
      <c r="AH14" s="106">
        <f t="shared" si="58"/>
        <v>250471</v>
      </c>
      <c r="AI14" s="106">
        <f t="shared" si="58"/>
        <v>510365</v>
      </c>
      <c r="AJ14" s="64">
        <f t="shared" si="58"/>
        <v>164227</v>
      </c>
      <c r="AK14" s="64">
        <f t="shared" si="58"/>
        <v>180760</v>
      </c>
      <c r="AL14" s="64">
        <f t="shared" si="58"/>
        <v>344987</v>
      </c>
      <c r="AM14" s="106">
        <v>40154</v>
      </c>
      <c r="AN14" s="106">
        <v>29317</v>
      </c>
      <c r="AO14" s="106">
        <f>AM14+AN14</f>
        <v>69471</v>
      </c>
      <c r="AP14" s="71">
        <f>+AM14+AJ14</f>
        <v>204381</v>
      </c>
      <c r="AQ14" s="71">
        <f t="shared" ref="AQ14:AR14" si="59">+AN14+AK14</f>
        <v>210077</v>
      </c>
      <c r="AR14" s="71">
        <f t="shared" si="59"/>
        <v>414458</v>
      </c>
      <c r="AS14" s="68">
        <f>AP14/AG14</f>
        <v>0.78640137902375584</v>
      </c>
      <c r="AT14" s="68">
        <f>AQ14/AH14</f>
        <v>0.83872783675555251</v>
      </c>
      <c r="AU14" s="68">
        <f>AR14/AI14</f>
        <v>0.81208154947929423</v>
      </c>
      <c r="AV14" s="71">
        <v>38618</v>
      </c>
      <c r="AW14" s="71">
        <v>44715</v>
      </c>
      <c r="AX14" s="71">
        <f>AV14+AW14</f>
        <v>83333</v>
      </c>
      <c r="AY14" s="71">
        <v>22465</v>
      </c>
      <c r="AZ14" s="71">
        <v>30480</v>
      </c>
      <c r="BA14" s="71">
        <f>AY14+AZ14</f>
        <v>52945</v>
      </c>
      <c r="BB14" s="72"/>
      <c r="BC14" s="72"/>
      <c r="BD14" s="72"/>
      <c r="BE14" s="66">
        <f t="shared" ref="BE14:BG18" si="60">AY14+BB14</f>
        <v>22465</v>
      </c>
      <c r="BF14" s="64">
        <f t="shared" si="60"/>
        <v>30480</v>
      </c>
      <c r="BG14" s="64">
        <f t="shared" si="60"/>
        <v>52945</v>
      </c>
      <c r="BH14" s="68">
        <f>BE14/AV14</f>
        <v>0.58172354860427777</v>
      </c>
      <c r="BI14" s="68">
        <f>BF14/AW14</f>
        <v>0.68165045286816506</v>
      </c>
      <c r="BJ14" s="68">
        <f>BG14/AX14</f>
        <v>0.63534254137016544</v>
      </c>
      <c r="BK14" s="106">
        <v>7794</v>
      </c>
      <c r="BL14" s="106">
        <v>5668</v>
      </c>
      <c r="BM14" s="106">
        <f>BK14+BL14</f>
        <v>13462</v>
      </c>
      <c r="BN14" s="106">
        <v>2216</v>
      </c>
      <c r="BO14" s="106">
        <v>1875</v>
      </c>
      <c r="BP14" s="106">
        <f>BN14+BO14</f>
        <v>4091</v>
      </c>
      <c r="BT14" s="110">
        <f t="shared" ref="BT14" si="61">BN14+BQ14</f>
        <v>2216</v>
      </c>
      <c r="BU14" s="61">
        <f t="shared" ref="BU14" si="62">BO14+BR14</f>
        <v>1875</v>
      </c>
      <c r="BV14" s="61">
        <f t="shared" ref="BV14" si="63">BP14+BS14</f>
        <v>4091</v>
      </c>
      <c r="BW14" s="107">
        <f>BT14/BK14</f>
        <v>0.28432127277392866</v>
      </c>
      <c r="BX14" s="107">
        <f>BU14/BL14</f>
        <v>0.33080451658433307</v>
      </c>
      <c r="BY14" s="107">
        <f>BV14/BM14</f>
        <v>0.3038924379735552</v>
      </c>
      <c r="BZ14" s="64">
        <f t="shared" ref="BZ14:CE16" si="64">AV14+BK14</f>
        <v>46412</v>
      </c>
      <c r="CA14" s="64">
        <f t="shared" si="64"/>
        <v>50383</v>
      </c>
      <c r="CB14" s="64">
        <f t="shared" si="64"/>
        <v>96795</v>
      </c>
      <c r="CC14" s="64">
        <f t="shared" si="64"/>
        <v>24681</v>
      </c>
      <c r="CD14" s="64">
        <f t="shared" si="64"/>
        <v>32355</v>
      </c>
      <c r="CE14" s="64">
        <f t="shared" si="64"/>
        <v>57036</v>
      </c>
      <c r="CF14" s="106">
        <v>7763</v>
      </c>
      <c r="CG14" s="106">
        <v>6633</v>
      </c>
      <c r="CH14" s="109">
        <f t="shared" ref="CH14" si="65">CF14+CG14</f>
        <v>14396</v>
      </c>
      <c r="CI14" s="61">
        <f t="shared" ref="CI14" si="66">CC14+CF14</f>
        <v>32444</v>
      </c>
      <c r="CJ14" s="61">
        <f t="shared" ref="CJ14" si="67">CD14+CG14</f>
        <v>38988</v>
      </c>
      <c r="CK14" s="61">
        <f t="shared" ref="CK14" si="68">CE14+CH14</f>
        <v>71432</v>
      </c>
      <c r="CL14" s="68">
        <f>CI14/BZ14</f>
        <v>0.69904335085753688</v>
      </c>
      <c r="CM14" s="68">
        <f>CJ14/CA14</f>
        <v>0.7738324434829208</v>
      </c>
      <c r="CN14" s="68">
        <f>CK14/CB14</f>
        <v>0.7379720026860892</v>
      </c>
      <c r="CO14" s="71">
        <v>10566</v>
      </c>
      <c r="CP14" s="71">
        <v>11246</v>
      </c>
      <c r="CQ14" s="71">
        <f>CO14+CP14</f>
        <v>21812</v>
      </c>
      <c r="CR14" s="71">
        <v>6864</v>
      </c>
      <c r="CS14" s="71">
        <v>8040</v>
      </c>
      <c r="CT14" s="71">
        <f>CR14+CS14</f>
        <v>14904</v>
      </c>
      <c r="CU14" s="72"/>
      <c r="CV14" s="72"/>
      <c r="CW14" s="72"/>
      <c r="CX14" s="66">
        <f t="shared" ref="CX14:CZ18" si="69">CR14+CU14</f>
        <v>6864</v>
      </c>
      <c r="CY14" s="64">
        <f t="shared" si="69"/>
        <v>8040</v>
      </c>
      <c r="CZ14" s="64">
        <f t="shared" si="69"/>
        <v>14904</v>
      </c>
      <c r="DA14" s="68">
        <f>CX14/CO14</f>
        <v>0.6496308915388983</v>
      </c>
      <c r="DB14" s="68">
        <f>CY14/CP14</f>
        <v>0.71492086075048911</v>
      </c>
      <c r="DC14" s="68">
        <f>CZ14/CQ14</f>
        <v>0.68329359985329174</v>
      </c>
      <c r="DD14" s="106">
        <v>1588</v>
      </c>
      <c r="DE14" s="106">
        <v>1265</v>
      </c>
      <c r="DF14" s="106">
        <f>DD14+DE14</f>
        <v>2853</v>
      </c>
      <c r="DG14" s="106">
        <v>528</v>
      </c>
      <c r="DH14" s="106">
        <v>424</v>
      </c>
      <c r="DI14" s="106">
        <f>DG14+DH14</f>
        <v>952</v>
      </c>
      <c r="DM14" s="110">
        <f t="shared" ref="DM14" si="70">DG14+DJ14</f>
        <v>528</v>
      </c>
      <c r="DN14" s="61">
        <f t="shared" ref="DN14" si="71">DH14+DK14</f>
        <v>424</v>
      </c>
      <c r="DO14" s="61">
        <f t="shared" ref="DO14" si="72">DI14+DL14</f>
        <v>952</v>
      </c>
      <c r="DP14" s="111">
        <f>DM14/DD14</f>
        <v>0.33249370277078083</v>
      </c>
      <c r="DQ14" s="111">
        <f>DN14/DE14</f>
        <v>0.33517786561264823</v>
      </c>
      <c r="DR14" s="111">
        <f>DO14/DF14</f>
        <v>0.33368384157027692</v>
      </c>
      <c r="DS14" s="64">
        <f t="shared" ref="DS14:DX16" si="73">CO14+DD14</f>
        <v>12154</v>
      </c>
      <c r="DT14" s="64">
        <f t="shared" si="73"/>
        <v>12511</v>
      </c>
      <c r="DU14" s="64">
        <f t="shared" si="73"/>
        <v>24665</v>
      </c>
      <c r="DV14" s="64">
        <f t="shared" si="73"/>
        <v>7392</v>
      </c>
      <c r="DW14" s="64">
        <f t="shared" si="73"/>
        <v>8464</v>
      </c>
      <c r="DX14" s="64">
        <f t="shared" si="73"/>
        <v>15856</v>
      </c>
      <c r="DY14" s="106">
        <v>1698</v>
      </c>
      <c r="DZ14" s="106">
        <v>1632</v>
      </c>
      <c r="EA14" s="109">
        <f t="shared" ref="EA14" si="74">DY14+DZ14</f>
        <v>3330</v>
      </c>
      <c r="EB14" s="110">
        <f t="shared" ref="EB14" si="75">DV14+DY14</f>
        <v>9090</v>
      </c>
      <c r="EC14" s="110">
        <f t="shared" ref="EC14" si="76">DW14+DZ14</f>
        <v>10096</v>
      </c>
      <c r="ED14" s="110">
        <f t="shared" ref="ED14" si="77">DX14+EA14</f>
        <v>19186</v>
      </c>
      <c r="EE14" s="68">
        <f>EB14/DS14</f>
        <v>0.74790192529208488</v>
      </c>
      <c r="EF14" s="68">
        <f>EC14/DT14</f>
        <v>0.80696986651746461</v>
      </c>
      <c r="EG14" s="68">
        <f>ED14/DU14</f>
        <v>0.77786336914656395</v>
      </c>
      <c r="EH14" s="64">
        <f t="shared" ref="EH14" si="78">+AP14</f>
        <v>204381</v>
      </c>
      <c r="EI14" s="64">
        <f t="shared" ref="EI14" si="79">+AQ14</f>
        <v>210077</v>
      </c>
      <c r="EJ14" s="64">
        <f t="shared" ref="EJ14" si="80">+AR14</f>
        <v>414458</v>
      </c>
      <c r="EK14" s="64">
        <v>131594</v>
      </c>
      <c r="EL14" s="64">
        <v>156058</v>
      </c>
      <c r="EM14" s="64">
        <f t="shared" si="37"/>
        <v>287652</v>
      </c>
      <c r="EN14" s="88">
        <f t="shared" ref="EN14:EP14" si="81">+EK14*100/EH14</f>
        <v>64.386611279913495</v>
      </c>
      <c r="EO14" s="88">
        <f t="shared" si="81"/>
        <v>74.286095098463903</v>
      </c>
      <c r="EP14" s="88">
        <f t="shared" si="81"/>
        <v>69.404378730776102</v>
      </c>
      <c r="EQ14" s="64">
        <f>+CI14</f>
        <v>32444</v>
      </c>
      <c r="ER14" s="64">
        <f>+CJ14</f>
        <v>38988</v>
      </c>
      <c r="ES14" s="64">
        <f>+CK14</f>
        <v>71432</v>
      </c>
      <c r="ET14" s="89">
        <v>17661</v>
      </c>
      <c r="EU14" s="89">
        <v>26102</v>
      </c>
      <c r="EV14" s="89">
        <f t="shared" ref="EV14" si="82">ET14+EU14</f>
        <v>43763</v>
      </c>
      <c r="EW14" s="90">
        <f t="shared" ref="EW14:EY14" si="83">+ET14*100/EQ14</f>
        <v>54.435334730612745</v>
      </c>
      <c r="EX14" s="90">
        <f t="shared" si="83"/>
        <v>66.948804760439103</v>
      </c>
      <c r="EY14" s="90">
        <f t="shared" si="83"/>
        <v>61.265259267555159</v>
      </c>
      <c r="EZ14" s="64">
        <f>+EB14</f>
        <v>9090</v>
      </c>
      <c r="FA14" s="64">
        <f>+EC14</f>
        <v>10096</v>
      </c>
      <c r="FB14" s="64">
        <f>+ED14</f>
        <v>19186</v>
      </c>
      <c r="FC14" s="89">
        <v>5554</v>
      </c>
      <c r="FD14" s="89">
        <v>6682</v>
      </c>
      <c r="FE14" s="89">
        <f t="shared" ref="FE14" si="84">FC14+FD14</f>
        <v>12236</v>
      </c>
      <c r="FF14" s="90">
        <f t="shared" ref="FF14:FH14" si="85">+FC14*100/EZ14</f>
        <v>61.1001100110011</v>
      </c>
      <c r="FG14" s="90">
        <f t="shared" si="85"/>
        <v>66.184627575277332</v>
      </c>
      <c r="FH14" s="90">
        <f t="shared" si="85"/>
        <v>63.775669759199417</v>
      </c>
    </row>
    <row r="15" spans="1:171" s="113" customFormat="1" ht="28.5" x14ac:dyDescent="0.25">
      <c r="A15" s="127">
        <v>4</v>
      </c>
      <c r="B15" s="128" t="s">
        <v>100</v>
      </c>
      <c r="C15" s="109">
        <v>203755</v>
      </c>
      <c r="D15" s="109">
        <v>214521</v>
      </c>
      <c r="E15" s="109">
        <f t="shared" si="48"/>
        <v>418276</v>
      </c>
      <c r="F15" s="109">
        <v>118905</v>
      </c>
      <c r="G15" s="109">
        <v>153708</v>
      </c>
      <c r="H15" s="109">
        <f t="shared" si="49"/>
        <v>272613</v>
      </c>
      <c r="I15" s="109">
        <v>27144</v>
      </c>
      <c r="J15" s="109">
        <v>21867</v>
      </c>
      <c r="K15" s="109">
        <f>I15+J15</f>
        <v>49011</v>
      </c>
      <c r="L15" s="110">
        <f t="shared" si="50"/>
        <v>146049</v>
      </c>
      <c r="M15" s="61">
        <f t="shared" si="50"/>
        <v>175575</v>
      </c>
      <c r="N15" s="61">
        <f t="shared" si="50"/>
        <v>321624</v>
      </c>
      <c r="O15" s="111">
        <f t="shared" si="51"/>
        <v>0.71678731810262319</v>
      </c>
      <c r="P15" s="111">
        <f t="shared" si="51"/>
        <v>0.81845134042820977</v>
      </c>
      <c r="Q15" s="111">
        <f t="shared" si="51"/>
        <v>0.76892769367594604</v>
      </c>
      <c r="R15" s="109">
        <v>46099</v>
      </c>
      <c r="S15" s="109">
        <v>25985</v>
      </c>
      <c r="T15" s="109">
        <f>R15+S15</f>
        <v>72084</v>
      </c>
      <c r="U15" s="109">
        <v>10851</v>
      </c>
      <c r="V15" s="109">
        <v>7606</v>
      </c>
      <c r="W15" s="109">
        <f>U15+V15</f>
        <v>18457</v>
      </c>
      <c r="X15" s="109">
        <v>6357</v>
      </c>
      <c r="Y15" s="109">
        <v>3411</v>
      </c>
      <c r="Z15" s="109">
        <f>X15+Y15</f>
        <v>9768</v>
      </c>
      <c r="AA15" s="110">
        <f t="shared" ref="AA15:AC18" si="86">U15+X15</f>
        <v>17208</v>
      </c>
      <c r="AB15" s="61">
        <f t="shared" si="86"/>
        <v>11017</v>
      </c>
      <c r="AC15" s="61">
        <f t="shared" si="86"/>
        <v>28225</v>
      </c>
      <c r="AD15" s="111">
        <f t="shared" ref="AD15" si="87">AA15/R15</f>
        <v>0.37328358532723055</v>
      </c>
      <c r="AE15" s="111">
        <f t="shared" ref="AE15:AF18" si="88">AB15/S15</f>
        <v>0.42397537040600347</v>
      </c>
      <c r="AF15" s="111">
        <f t="shared" si="88"/>
        <v>0.39155707230453363</v>
      </c>
      <c r="AG15" s="61">
        <f t="shared" si="58"/>
        <v>249854</v>
      </c>
      <c r="AH15" s="61">
        <f t="shared" si="58"/>
        <v>240506</v>
      </c>
      <c r="AI15" s="61">
        <f t="shared" si="58"/>
        <v>490360</v>
      </c>
      <c r="AJ15" s="61">
        <f t="shared" si="58"/>
        <v>129756</v>
      </c>
      <c r="AK15" s="61">
        <f t="shared" si="58"/>
        <v>161314</v>
      </c>
      <c r="AL15" s="61">
        <f t="shared" si="58"/>
        <v>291070</v>
      </c>
      <c r="AM15" s="61">
        <f t="shared" ref="AM15:AR15" si="89">I15+X15</f>
        <v>33501</v>
      </c>
      <c r="AN15" s="61">
        <f t="shared" si="89"/>
        <v>25278</v>
      </c>
      <c r="AO15" s="61">
        <f t="shared" si="89"/>
        <v>58779</v>
      </c>
      <c r="AP15" s="61">
        <f t="shared" si="89"/>
        <v>163257</v>
      </c>
      <c r="AQ15" s="61">
        <f t="shared" si="89"/>
        <v>186592</v>
      </c>
      <c r="AR15" s="61">
        <f t="shared" si="89"/>
        <v>349849</v>
      </c>
      <c r="AS15" s="111">
        <f t="shared" ref="AS15" si="90">AP15/AG15</f>
        <v>0.65340959120126152</v>
      </c>
      <c r="AT15" s="111">
        <f t="shared" ref="AT15:AU19" si="91">AQ15/AH15</f>
        <v>0.77583095640025612</v>
      </c>
      <c r="AU15" s="111">
        <f t="shared" si="91"/>
        <v>0.71345338118933033</v>
      </c>
      <c r="AV15" s="109">
        <v>32204</v>
      </c>
      <c r="AW15" s="109">
        <v>38273</v>
      </c>
      <c r="AX15" s="109">
        <f>AV15+AW15</f>
        <v>70477</v>
      </c>
      <c r="AY15" s="109">
        <v>16269</v>
      </c>
      <c r="AZ15" s="109">
        <v>24882</v>
      </c>
      <c r="BA15" s="109">
        <f>AY15+AZ15</f>
        <v>41151</v>
      </c>
      <c r="BB15" s="109">
        <v>4513</v>
      </c>
      <c r="BC15" s="109">
        <v>4371</v>
      </c>
      <c r="BD15" s="109">
        <f>BB15+BC15</f>
        <v>8884</v>
      </c>
      <c r="BE15" s="110">
        <f t="shared" si="60"/>
        <v>20782</v>
      </c>
      <c r="BF15" s="61">
        <f t="shared" si="60"/>
        <v>29253</v>
      </c>
      <c r="BG15" s="61">
        <f t="shared" si="60"/>
        <v>50035</v>
      </c>
      <c r="BH15" s="111">
        <f t="shared" ref="BH15" si="92">BE15/AV15</f>
        <v>0.64532356229039867</v>
      </c>
      <c r="BI15" s="111">
        <f t="shared" ref="BI15:BJ18" si="93">BF15/AW15</f>
        <v>0.76432471977634364</v>
      </c>
      <c r="BJ15" s="111">
        <f t="shared" si="93"/>
        <v>0.70994792627381986</v>
      </c>
      <c r="BK15" s="109">
        <v>8685</v>
      </c>
      <c r="BL15" s="109">
        <v>6027</v>
      </c>
      <c r="BM15" s="109">
        <f>BK15+BL15</f>
        <v>14712</v>
      </c>
      <c r="BN15" s="109">
        <v>1993</v>
      </c>
      <c r="BO15" s="109">
        <v>1621</v>
      </c>
      <c r="BP15" s="109">
        <f>BN15+BO15</f>
        <v>3614</v>
      </c>
      <c r="BQ15" s="109">
        <v>1110</v>
      </c>
      <c r="BR15" s="109">
        <v>788</v>
      </c>
      <c r="BS15" s="109">
        <f>BQ15+BR15</f>
        <v>1898</v>
      </c>
      <c r="BT15" s="110">
        <f t="shared" ref="BT15:BV18" si="94">BN15+BQ15</f>
        <v>3103</v>
      </c>
      <c r="BU15" s="61">
        <f t="shared" si="94"/>
        <v>2409</v>
      </c>
      <c r="BV15" s="61">
        <f t="shared" si="94"/>
        <v>5512</v>
      </c>
      <c r="BW15" s="111">
        <f t="shared" ref="BW15" si="95">BT15/BK15</f>
        <v>0.35728267127230856</v>
      </c>
      <c r="BX15" s="111">
        <f t="shared" ref="BX15:BY18" si="96">BU15/BL15</f>
        <v>0.39970134395221502</v>
      </c>
      <c r="BY15" s="111">
        <f t="shared" si="96"/>
        <v>0.37466014138118542</v>
      </c>
      <c r="BZ15" s="61">
        <f t="shared" si="64"/>
        <v>40889</v>
      </c>
      <c r="CA15" s="61">
        <f t="shared" si="64"/>
        <v>44300</v>
      </c>
      <c r="CB15" s="61">
        <f t="shared" si="64"/>
        <v>85189</v>
      </c>
      <c r="CC15" s="61">
        <f t="shared" si="64"/>
        <v>18262</v>
      </c>
      <c r="CD15" s="61">
        <f t="shared" si="64"/>
        <v>26503</v>
      </c>
      <c r="CE15" s="61">
        <f t="shared" si="64"/>
        <v>44765</v>
      </c>
      <c r="CF15" s="61">
        <f t="shared" ref="CF15:CK16" si="97">BB15+BQ15</f>
        <v>5623</v>
      </c>
      <c r="CG15" s="61">
        <f t="shared" si="97"/>
        <v>5159</v>
      </c>
      <c r="CH15" s="61">
        <f t="shared" si="97"/>
        <v>10782</v>
      </c>
      <c r="CI15" s="61">
        <f t="shared" si="97"/>
        <v>23885</v>
      </c>
      <c r="CJ15" s="61">
        <f t="shared" si="97"/>
        <v>31662</v>
      </c>
      <c r="CK15" s="61">
        <f t="shared" si="97"/>
        <v>55547</v>
      </c>
      <c r="CL15" s="111">
        <f t="shared" ref="CL15:CN15" si="98">CI15/BZ15</f>
        <v>0.58414243439555869</v>
      </c>
      <c r="CM15" s="111">
        <f t="shared" si="98"/>
        <v>0.71471783295711055</v>
      </c>
      <c r="CN15" s="111">
        <f t="shared" si="98"/>
        <v>0.65204427801711484</v>
      </c>
      <c r="CO15" s="109">
        <v>18928</v>
      </c>
      <c r="CP15" s="109">
        <v>19358</v>
      </c>
      <c r="CQ15" s="109">
        <f>CO15+CP15</f>
        <v>38286</v>
      </c>
      <c r="CR15" s="109">
        <v>11394</v>
      </c>
      <c r="CS15" s="109">
        <v>13194</v>
      </c>
      <c r="CT15" s="109">
        <f>CR15+CS15</f>
        <v>24588</v>
      </c>
      <c r="CU15" s="109">
        <v>2519</v>
      </c>
      <c r="CV15" s="109">
        <v>2178</v>
      </c>
      <c r="CW15" s="109">
        <f>CU15+CV15</f>
        <v>4697</v>
      </c>
      <c r="CX15" s="110">
        <f t="shared" si="69"/>
        <v>13913</v>
      </c>
      <c r="CY15" s="61">
        <f t="shared" si="69"/>
        <v>15372</v>
      </c>
      <c r="CZ15" s="61">
        <f t="shared" si="69"/>
        <v>29285</v>
      </c>
      <c r="DA15" s="111">
        <f t="shared" ref="DA15:DA16" si="99">CX15/CO15</f>
        <v>0.73504860524091298</v>
      </c>
      <c r="DB15" s="111">
        <f t="shared" ref="DB15:DC18" si="100">CY15/CP15</f>
        <v>0.79409029858456448</v>
      </c>
      <c r="DC15" s="111">
        <f t="shared" si="100"/>
        <v>0.76490100820143136</v>
      </c>
      <c r="DD15" s="109">
        <v>3321</v>
      </c>
      <c r="DE15" s="109">
        <v>2367</v>
      </c>
      <c r="DF15" s="109">
        <f>DD15+DE15</f>
        <v>5688</v>
      </c>
      <c r="DG15" s="109">
        <v>944</v>
      </c>
      <c r="DH15" s="109">
        <v>728</v>
      </c>
      <c r="DI15" s="109">
        <f>DG15+DH15</f>
        <v>1672</v>
      </c>
      <c r="DJ15" s="109">
        <v>511</v>
      </c>
      <c r="DK15" s="109">
        <v>302</v>
      </c>
      <c r="DL15" s="109">
        <f>DJ15+DK15</f>
        <v>813</v>
      </c>
      <c r="DM15" s="110">
        <f t="shared" ref="DM15:DO18" si="101">DG15+DJ15</f>
        <v>1455</v>
      </c>
      <c r="DN15" s="61">
        <f t="shared" si="101"/>
        <v>1030</v>
      </c>
      <c r="DO15" s="61">
        <f t="shared" si="101"/>
        <v>2485</v>
      </c>
      <c r="DP15" s="111">
        <f t="shared" ref="DP15" si="102">DM15/DD15</f>
        <v>0.43812104787714545</v>
      </c>
      <c r="DQ15" s="111">
        <f t="shared" ref="DQ15:DR18" si="103">DN15/DE15</f>
        <v>0.43514997887621459</v>
      </c>
      <c r="DR15" s="111">
        <f t="shared" si="103"/>
        <v>0.43688466947960619</v>
      </c>
      <c r="DS15" s="61">
        <f t="shared" si="73"/>
        <v>22249</v>
      </c>
      <c r="DT15" s="61">
        <f t="shared" si="73"/>
        <v>21725</v>
      </c>
      <c r="DU15" s="61">
        <f t="shared" si="73"/>
        <v>43974</v>
      </c>
      <c r="DV15" s="61">
        <f t="shared" si="73"/>
        <v>12338</v>
      </c>
      <c r="DW15" s="61">
        <f t="shared" si="73"/>
        <v>13922</v>
      </c>
      <c r="DX15" s="61">
        <f t="shared" si="73"/>
        <v>26260</v>
      </c>
      <c r="DY15" s="61">
        <f t="shared" ref="DY15:ED15" si="104">CU15+DJ15</f>
        <v>3030</v>
      </c>
      <c r="DZ15" s="61">
        <f t="shared" si="104"/>
        <v>2480</v>
      </c>
      <c r="EA15" s="61">
        <f t="shared" si="104"/>
        <v>5510</v>
      </c>
      <c r="EB15" s="61">
        <f t="shared" si="104"/>
        <v>15368</v>
      </c>
      <c r="EC15" s="61">
        <f t="shared" si="104"/>
        <v>16402</v>
      </c>
      <c r="ED15" s="61">
        <f t="shared" si="104"/>
        <v>31770</v>
      </c>
      <c r="EE15" s="111">
        <f t="shared" ref="EE15:EF15" si="105">EB15/DS15</f>
        <v>0.69072767315384964</v>
      </c>
      <c r="EF15" s="111">
        <f t="shared" si="105"/>
        <v>0.75498273878020716</v>
      </c>
      <c r="EG15" s="111">
        <f>ED15/DU15</f>
        <v>0.72247237003683995</v>
      </c>
      <c r="EH15" s="61">
        <f t="shared" ref="EH15:EH53" si="106">+AP15</f>
        <v>163257</v>
      </c>
      <c r="EI15" s="61">
        <f t="shared" ref="EI15:EI53" si="107">+AQ15</f>
        <v>186592</v>
      </c>
      <c r="EJ15" s="61">
        <f t="shared" ref="EJ15:EJ53" si="108">+AR15</f>
        <v>349849</v>
      </c>
      <c r="EK15" s="61">
        <v>102894</v>
      </c>
      <c r="EL15" s="61">
        <v>139416</v>
      </c>
      <c r="EM15" s="61">
        <f t="shared" si="37"/>
        <v>242310</v>
      </c>
      <c r="EN15" s="112">
        <f t="shared" ref="EN15" si="109">+EK15*100/EH15</f>
        <v>63.025781436630588</v>
      </c>
      <c r="EO15" s="112">
        <f t="shared" ref="EO15" si="110">+EL15*100/EI15</f>
        <v>74.717029669010458</v>
      </c>
      <c r="EP15" s="112">
        <f t="shared" ref="EP15" si="111">+EM15*100/EJ15</f>
        <v>69.261309879405118</v>
      </c>
      <c r="EQ15" s="61">
        <f t="shared" ref="EQ15" si="112">+CI15</f>
        <v>23885</v>
      </c>
      <c r="ER15" s="61">
        <f t="shared" ref="ER15:ES18" si="113">+CJ15</f>
        <v>31662</v>
      </c>
      <c r="ES15" s="61">
        <f t="shared" si="113"/>
        <v>55547</v>
      </c>
      <c r="ET15" s="89">
        <v>13392</v>
      </c>
      <c r="EU15" s="89">
        <v>21884</v>
      </c>
      <c r="EV15" s="89">
        <f t="shared" ref="EV15:EV16" si="114">ET15+EU15</f>
        <v>35276</v>
      </c>
      <c r="EW15" s="90">
        <f t="shared" ref="EW15" si="115">+ET15*100/EQ15</f>
        <v>56.068662340380989</v>
      </c>
      <c r="EX15" s="90">
        <f t="shared" ref="EX15" si="116">+EU15*100/ER15</f>
        <v>69.117554165877081</v>
      </c>
      <c r="EY15" s="90">
        <f t="shared" ref="EY15" si="117">+EV15*100/ES15</f>
        <v>63.506580013322051</v>
      </c>
      <c r="EZ15" s="61">
        <f t="shared" ref="EZ15" si="118">+EB15</f>
        <v>15368</v>
      </c>
      <c r="FA15" s="61">
        <f t="shared" ref="FA15:FB18" si="119">+EC15</f>
        <v>16402</v>
      </c>
      <c r="FB15" s="61">
        <f t="shared" si="119"/>
        <v>31770</v>
      </c>
      <c r="FC15" s="89">
        <v>9581</v>
      </c>
      <c r="FD15" s="89">
        <v>11514</v>
      </c>
      <c r="FE15" s="89">
        <f t="shared" ref="FE15:FE16" si="120">FC15+FD15</f>
        <v>21095</v>
      </c>
      <c r="FF15" s="90">
        <f t="shared" ref="FF15" si="121">+FC15*100/EZ15</f>
        <v>62.343831337844875</v>
      </c>
      <c r="FG15" s="90">
        <f t="shared" ref="FG15" si="122">+FD15*100/FA15</f>
        <v>70.198756249237903</v>
      </c>
      <c r="FH15" s="90">
        <f t="shared" ref="FH15" si="123">+FE15*100/FB15</f>
        <v>66.399118665407613</v>
      </c>
    </row>
    <row r="16" spans="1:171" ht="28.5" x14ac:dyDescent="0.25">
      <c r="A16" s="127">
        <v>5</v>
      </c>
      <c r="B16" s="128" t="s">
        <v>81</v>
      </c>
      <c r="C16" s="71">
        <v>103067</v>
      </c>
      <c r="D16" s="71">
        <v>99073</v>
      </c>
      <c r="E16" s="71">
        <f t="shared" si="48"/>
        <v>202140</v>
      </c>
      <c r="F16" s="71">
        <v>83727</v>
      </c>
      <c r="G16" s="71">
        <v>83380</v>
      </c>
      <c r="H16" s="71">
        <f t="shared" si="49"/>
        <v>167107</v>
      </c>
      <c r="I16" s="72"/>
      <c r="J16" s="72"/>
      <c r="K16" s="72"/>
      <c r="L16" s="66">
        <f t="shared" si="50"/>
        <v>83727</v>
      </c>
      <c r="M16" s="64">
        <f t="shared" si="50"/>
        <v>83380</v>
      </c>
      <c r="N16" s="64">
        <f t="shared" si="50"/>
        <v>167107</v>
      </c>
      <c r="O16" s="68">
        <f t="shared" si="51"/>
        <v>0.81235507000300777</v>
      </c>
      <c r="P16" s="68">
        <f t="shared" si="51"/>
        <v>0.84160164727019471</v>
      </c>
      <c r="Q16" s="68">
        <f t="shared" si="51"/>
        <v>0.82668942317205896</v>
      </c>
      <c r="R16" s="71">
        <v>17784</v>
      </c>
      <c r="S16" s="71">
        <v>13340</v>
      </c>
      <c r="T16" s="71">
        <f>R16+S16</f>
        <v>31124</v>
      </c>
      <c r="U16" s="71">
        <v>8805</v>
      </c>
      <c r="V16" s="71">
        <v>6429</v>
      </c>
      <c r="W16" s="71">
        <f>U16+V16</f>
        <v>15234</v>
      </c>
      <c r="X16" s="72"/>
      <c r="Y16" s="72"/>
      <c r="Z16" s="72"/>
      <c r="AA16" s="66">
        <f t="shared" si="86"/>
        <v>8805</v>
      </c>
      <c r="AB16" s="64">
        <f t="shared" si="86"/>
        <v>6429</v>
      </c>
      <c r="AC16" s="64">
        <f t="shared" si="86"/>
        <v>15234</v>
      </c>
      <c r="AD16" s="68">
        <f>AA16/R16</f>
        <v>0.49510796221322539</v>
      </c>
      <c r="AE16" s="68">
        <f t="shared" si="88"/>
        <v>0.48193403298350823</v>
      </c>
      <c r="AF16" s="68">
        <f t="shared" si="88"/>
        <v>0.4894615088034957</v>
      </c>
      <c r="AG16" s="64">
        <f t="shared" si="58"/>
        <v>120851</v>
      </c>
      <c r="AH16" s="64">
        <f t="shared" si="58"/>
        <v>112413</v>
      </c>
      <c r="AI16" s="64">
        <f t="shared" si="58"/>
        <v>233264</v>
      </c>
      <c r="AJ16" s="64">
        <f t="shared" si="58"/>
        <v>92532</v>
      </c>
      <c r="AK16" s="64">
        <f t="shared" si="58"/>
        <v>89809</v>
      </c>
      <c r="AL16" s="64">
        <f t="shared" si="58"/>
        <v>182341</v>
      </c>
      <c r="AM16" s="75"/>
      <c r="AN16" s="75"/>
      <c r="AO16" s="75"/>
      <c r="AP16" s="64">
        <f t="shared" ref="AP16:AR19" si="124">L16+AA16</f>
        <v>92532</v>
      </c>
      <c r="AQ16" s="64">
        <f t="shared" si="124"/>
        <v>89809</v>
      </c>
      <c r="AR16" s="64">
        <f t="shared" si="124"/>
        <v>182341</v>
      </c>
      <c r="AS16" s="68">
        <f t="shared" ref="AS16:AS23" si="125">AP16/AG16</f>
        <v>0.76567012271309298</v>
      </c>
      <c r="AT16" s="68">
        <f t="shared" si="91"/>
        <v>0.79892005373044039</v>
      </c>
      <c r="AU16" s="68">
        <f t="shared" si="91"/>
        <v>0.7816937032718293</v>
      </c>
      <c r="AV16" s="71">
        <v>8737</v>
      </c>
      <c r="AW16" s="71">
        <v>7880</v>
      </c>
      <c r="AX16" s="71">
        <f>AV16+AW16</f>
        <v>16617</v>
      </c>
      <c r="AY16" s="71">
        <v>6925</v>
      </c>
      <c r="AZ16" s="71">
        <v>6448</v>
      </c>
      <c r="BA16" s="71">
        <f>AY16+AZ16</f>
        <v>13373</v>
      </c>
      <c r="BB16" s="72"/>
      <c r="BC16" s="72"/>
      <c r="BD16" s="72"/>
      <c r="BE16" s="66">
        <f t="shared" si="60"/>
        <v>6925</v>
      </c>
      <c r="BF16" s="64">
        <f t="shared" si="60"/>
        <v>6448</v>
      </c>
      <c r="BG16" s="64">
        <f t="shared" si="60"/>
        <v>13373</v>
      </c>
      <c r="BH16" s="68">
        <f>BE16/AV16</f>
        <v>0.79260615772004117</v>
      </c>
      <c r="BI16" s="68">
        <f t="shared" si="93"/>
        <v>0.81827411167512687</v>
      </c>
      <c r="BJ16" s="68">
        <f t="shared" si="93"/>
        <v>0.80477823915267499</v>
      </c>
      <c r="BK16" s="71">
        <v>1427</v>
      </c>
      <c r="BL16" s="71">
        <v>1193</v>
      </c>
      <c r="BM16" s="71">
        <f>BK16+BL16</f>
        <v>2620</v>
      </c>
      <c r="BN16" s="71">
        <v>725</v>
      </c>
      <c r="BO16" s="71">
        <v>519</v>
      </c>
      <c r="BP16" s="71">
        <f>BN16+BO16</f>
        <v>1244</v>
      </c>
      <c r="BQ16" s="72"/>
      <c r="BR16" s="72"/>
      <c r="BS16" s="72"/>
      <c r="BT16" s="66">
        <f t="shared" si="94"/>
        <v>725</v>
      </c>
      <c r="BU16" s="64">
        <f t="shared" si="94"/>
        <v>519</v>
      </c>
      <c r="BV16" s="64">
        <f t="shared" si="94"/>
        <v>1244</v>
      </c>
      <c r="BW16" s="68">
        <f>BT16/BK16</f>
        <v>0.5080588647512263</v>
      </c>
      <c r="BX16" s="68">
        <f t="shared" si="96"/>
        <v>0.43503772003352892</v>
      </c>
      <c r="BY16" s="68">
        <f t="shared" si="96"/>
        <v>0.47480916030534354</v>
      </c>
      <c r="BZ16" s="64">
        <f t="shared" si="64"/>
        <v>10164</v>
      </c>
      <c r="CA16" s="64">
        <f t="shared" si="64"/>
        <v>9073</v>
      </c>
      <c r="CB16" s="64">
        <f t="shared" si="64"/>
        <v>19237</v>
      </c>
      <c r="CC16" s="64">
        <f t="shared" si="64"/>
        <v>7650</v>
      </c>
      <c r="CD16" s="64">
        <f t="shared" si="64"/>
        <v>6967</v>
      </c>
      <c r="CE16" s="64">
        <f t="shared" si="64"/>
        <v>14617</v>
      </c>
      <c r="CF16" s="91"/>
      <c r="CG16" s="91"/>
      <c r="CH16" s="91"/>
      <c r="CI16" s="64">
        <f t="shared" si="97"/>
        <v>7650</v>
      </c>
      <c r="CJ16" s="64">
        <f t="shared" si="97"/>
        <v>6967</v>
      </c>
      <c r="CK16" s="64">
        <f t="shared" si="97"/>
        <v>14617</v>
      </c>
      <c r="CL16" s="68">
        <f>CI16/BZ16</f>
        <v>0.75265643447461628</v>
      </c>
      <c r="CM16" s="68">
        <f>CJ16/CA16</f>
        <v>0.7678827289760829</v>
      </c>
      <c r="CN16" s="68">
        <f>CK16/CB16</f>
        <v>0.75983781254873417</v>
      </c>
      <c r="CO16" s="71">
        <v>18554</v>
      </c>
      <c r="CP16" s="71">
        <v>17388</v>
      </c>
      <c r="CQ16" s="71">
        <f>CO16+CP16</f>
        <v>35942</v>
      </c>
      <c r="CR16" s="71">
        <v>14107</v>
      </c>
      <c r="CS16" s="71">
        <v>13908</v>
      </c>
      <c r="CT16" s="71">
        <f>CR16+CS16</f>
        <v>28015</v>
      </c>
      <c r="CU16" s="72"/>
      <c r="CV16" s="72"/>
      <c r="CW16" s="72"/>
      <c r="CX16" s="66">
        <f t="shared" si="69"/>
        <v>14107</v>
      </c>
      <c r="CY16" s="64">
        <f t="shared" si="69"/>
        <v>13908</v>
      </c>
      <c r="CZ16" s="64">
        <f t="shared" si="69"/>
        <v>28015</v>
      </c>
      <c r="DA16" s="68">
        <f t="shared" si="99"/>
        <v>0.76032122453379325</v>
      </c>
      <c r="DB16" s="68">
        <f t="shared" si="100"/>
        <v>0.79986197377501722</v>
      </c>
      <c r="DC16" s="111">
        <f t="shared" si="100"/>
        <v>0.77945022536308495</v>
      </c>
      <c r="DD16" s="71">
        <v>4257</v>
      </c>
      <c r="DE16" s="71">
        <v>3463</v>
      </c>
      <c r="DF16" s="71">
        <f>DD16+DE16</f>
        <v>7720</v>
      </c>
      <c r="DG16" s="71">
        <v>1857</v>
      </c>
      <c r="DH16" s="71">
        <v>1481</v>
      </c>
      <c r="DI16" s="71">
        <f>DG16+DH16</f>
        <v>3338</v>
      </c>
      <c r="DJ16" s="72"/>
      <c r="DK16" s="72"/>
      <c r="DL16" s="72"/>
      <c r="DM16" s="66">
        <f t="shared" si="101"/>
        <v>1857</v>
      </c>
      <c r="DN16" s="64">
        <f t="shared" si="101"/>
        <v>1481</v>
      </c>
      <c r="DO16" s="64">
        <f t="shared" si="101"/>
        <v>3338</v>
      </c>
      <c r="DP16" s="68">
        <f>DM16/DD16</f>
        <v>0.43622269203664554</v>
      </c>
      <c r="DQ16" s="68">
        <f t="shared" si="103"/>
        <v>0.42766387525267108</v>
      </c>
      <c r="DR16" s="68">
        <f t="shared" si="103"/>
        <v>0.4323834196891192</v>
      </c>
      <c r="DS16" s="64">
        <f t="shared" si="73"/>
        <v>22811</v>
      </c>
      <c r="DT16" s="64">
        <f t="shared" si="73"/>
        <v>20851</v>
      </c>
      <c r="DU16" s="64">
        <f t="shared" si="73"/>
        <v>43662</v>
      </c>
      <c r="DV16" s="64">
        <f t="shared" si="73"/>
        <v>15964</v>
      </c>
      <c r="DW16" s="64">
        <f t="shared" si="73"/>
        <v>15389</v>
      </c>
      <c r="DX16" s="64">
        <f t="shared" si="73"/>
        <v>31353</v>
      </c>
      <c r="DY16" s="77"/>
      <c r="DZ16" s="77"/>
      <c r="EA16" s="77"/>
      <c r="EB16" s="64">
        <f>CX16+DM16</f>
        <v>15964</v>
      </c>
      <c r="EC16" s="64">
        <f>CY16+DN16</f>
        <v>15389</v>
      </c>
      <c r="ED16" s="64">
        <f>CZ16+DO16</f>
        <v>31353</v>
      </c>
      <c r="EE16" s="68">
        <f>EB16/DS16</f>
        <v>0.6998377975538117</v>
      </c>
      <c r="EF16" s="68">
        <f>EC16/DT16</f>
        <v>0.73804613687592924</v>
      </c>
      <c r="EG16" s="68">
        <f>ED16/DU16</f>
        <v>0.71808437542943526</v>
      </c>
      <c r="EH16" s="64">
        <f t="shared" si="106"/>
        <v>92532</v>
      </c>
      <c r="EI16" s="64">
        <f t="shared" si="107"/>
        <v>89809</v>
      </c>
      <c r="EJ16" s="64">
        <f t="shared" si="108"/>
        <v>182341</v>
      </c>
      <c r="EK16" s="64">
        <v>18165</v>
      </c>
      <c r="EL16" s="64">
        <v>20070</v>
      </c>
      <c r="EM16" s="64">
        <f t="shared" si="37"/>
        <v>38235</v>
      </c>
      <c r="EN16" s="112">
        <f t="shared" ref="EN16" si="126">+EK16*100/EH16</f>
        <v>19.631046556866814</v>
      </c>
      <c r="EO16" s="112">
        <f t="shared" ref="EO16" si="127">+EL16*100/EI16</f>
        <v>22.347426204500664</v>
      </c>
      <c r="EP16" s="112">
        <f t="shared" ref="EP16" si="128">+EM16*100/EJ16</f>
        <v>20.968953773424516</v>
      </c>
      <c r="EQ16" s="64">
        <f>+CI16</f>
        <v>7650</v>
      </c>
      <c r="ER16" s="64">
        <f t="shared" si="113"/>
        <v>6967</v>
      </c>
      <c r="ES16" s="64">
        <f t="shared" si="113"/>
        <v>14617</v>
      </c>
      <c r="ET16" s="89">
        <v>1131</v>
      </c>
      <c r="EU16" s="89">
        <v>1193</v>
      </c>
      <c r="EV16" s="89">
        <f t="shared" si="114"/>
        <v>2324</v>
      </c>
      <c r="EW16" s="90">
        <f t="shared" ref="EW16" si="129">+ET16*100/EQ16</f>
        <v>14.784313725490197</v>
      </c>
      <c r="EX16" s="90">
        <f t="shared" ref="EX16" si="130">+EU16*100/ER16</f>
        <v>17.123582603703174</v>
      </c>
      <c r="EY16" s="76">
        <f>+EV16*100/ES16</f>
        <v>15.899295341041253</v>
      </c>
      <c r="EZ16" s="64">
        <f>+EB16</f>
        <v>15964</v>
      </c>
      <c r="FA16" s="64">
        <f t="shared" si="119"/>
        <v>15389</v>
      </c>
      <c r="FB16" s="64">
        <f t="shared" si="119"/>
        <v>31353</v>
      </c>
      <c r="FC16" s="89">
        <v>1872</v>
      </c>
      <c r="FD16" s="89">
        <v>2186</v>
      </c>
      <c r="FE16" s="89">
        <f t="shared" si="120"/>
        <v>4058</v>
      </c>
      <c r="FF16" s="90">
        <f t="shared" ref="FF16" si="131">+FC16*100/EZ16</f>
        <v>11.726384364820847</v>
      </c>
      <c r="FG16" s="90">
        <f t="shared" ref="FG16" si="132">+FD16*100/FA16</f>
        <v>14.204951588797194</v>
      </c>
      <c r="FH16" s="76">
        <f>+FE16*100/FB16</f>
        <v>12.942940069530826</v>
      </c>
    </row>
    <row r="17" spans="1:164" s="113" customFormat="1" ht="29.25" customHeight="1" x14ac:dyDescent="0.25">
      <c r="A17" s="127">
        <v>6</v>
      </c>
      <c r="B17" s="128" t="s">
        <v>84</v>
      </c>
      <c r="C17" s="109">
        <v>13</v>
      </c>
      <c r="D17" s="109">
        <v>588</v>
      </c>
      <c r="E17" s="109">
        <f t="shared" si="48"/>
        <v>601</v>
      </c>
      <c r="F17" s="109">
        <v>12</v>
      </c>
      <c r="G17" s="109">
        <v>564</v>
      </c>
      <c r="H17" s="109">
        <f t="shared" si="49"/>
        <v>576</v>
      </c>
      <c r="I17" s="109">
        <v>1</v>
      </c>
      <c r="J17" s="109">
        <v>20</v>
      </c>
      <c r="K17" s="109">
        <f>I17+J17</f>
        <v>21</v>
      </c>
      <c r="L17" s="110">
        <f t="shared" si="50"/>
        <v>13</v>
      </c>
      <c r="M17" s="61">
        <f t="shared" si="50"/>
        <v>584</v>
      </c>
      <c r="N17" s="61">
        <f t="shared" si="50"/>
        <v>597</v>
      </c>
      <c r="O17" s="111">
        <f t="shared" si="51"/>
        <v>1</v>
      </c>
      <c r="P17" s="111">
        <f t="shared" si="51"/>
        <v>0.99319727891156462</v>
      </c>
      <c r="Q17" s="111">
        <f t="shared" si="51"/>
        <v>0.99334442595673877</v>
      </c>
      <c r="R17" s="118"/>
      <c r="S17" s="118"/>
      <c r="T17" s="118"/>
      <c r="U17" s="118"/>
      <c r="V17" s="118"/>
      <c r="W17" s="118"/>
      <c r="X17" s="118"/>
      <c r="Y17" s="118"/>
      <c r="Z17" s="118"/>
      <c r="AA17" s="91"/>
      <c r="AB17" s="91"/>
      <c r="AC17" s="91"/>
      <c r="AD17" s="91"/>
      <c r="AE17" s="91"/>
      <c r="AF17" s="91"/>
      <c r="AG17" s="61">
        <f t="shared" si="58"/>
        <v>13</v>
      </c>
      <c r="AH17" s="61">
        <f t="shared" si="58"/>
        <v>588</v>
      </c>
      <c r="AI17" s="61">
        <f t="shared" si="58"/>
        <v>601</v>
      </c>
      <c r="AJ17" s="61">
        <f t="shared" si="58"/>
        <v>12</v>
      </c>
      <c r="AK17" s="61">
        <f t="shared" si="58"/>
        <v>564</v>
      </c>
      <c r="AL17" s="61">
        <f t="shared" si="58"/>
        <v>576</v>
      </c>
      <c r="AM17" s="61">
        <f t="shared" ref="AM17:AO18" si="133">I17+X17</f>
        <v>1</v>
      </c>
      <c r="AN17" s="61">
        <f t="shared" si="133"/>
        <v>20</v>
      </c>
      <c r="AO17" s="61">
        <f t="shared" si="133"/>
        <v>21</v>
      </c>
      <c r="AP17" s="61">
        <f t="shared" si="124"/>
        <v>13</v>
      </c>
      <c r="AQ17" s="61">
        <f t="shared" si="124"/>
        <v>584</v>
      </c>
      <c r="AR17" s="61">
        <f t="shared" si="124"/>
        <v>597</v>
      </c>
      <c r="AS17" s="111">
        <f t="shared" si="125"/>
        <v>1</v>
      </c>
      <c r="AT17" s="111">
        <f t="shared" si="91"/>
        <v>0.99319727891156462</v>
      </c>
      <c r="AU17" s="111">
        <f t="shared" si="91"/>
        <v>0.99334442595673877</v>
      </c>
      <c r="AV17" s="118"/>
      <c r="AW17" s="109">
        <v>15</v>
      </c>
      <c r="AX17" s="109">
        <f t="shared" ref="AX17:AX18" si="134">AV17+AW17</f>
        <v>15</v>
      </c>
      <c r="AY17" s="118"/>
      <c r="AZ17" s="109">
        <v>14</v>
      </c>
      <c r="BA17" s="109">
        <f t="shared" ref="BA17:BA18" si="135">AY17+AZ17</f>
        <v>14</v>
      </c>
      <c r="BB17" s="117"/>
      <c r="BC17" s="71">
        <v>1</v>
      </c>
      <c r="BD17" s="71">
        <v>1</v>
      </c>
      <c r="BE17" s="91"/>
      <c r="BF17" s="61">
        <f t="shared" si="60"/>
        <v>15</v>
      </c>
      <c r="BG17" s="61">
        <f t="shared" si="60"/>
        <v>15</v>
      </c>
      <c r="BH17" s="91"/>
      <c r="BI17" s="111">
        <f t="shared" si="93"/>
        <v>1</v>
      </c>
      <c r="BJ17" s="111">
        <f t="shared" si="93"/>
        <v>1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91"/>
      <c r="BU17" s="91"/>
      <c r="BV17" s="91"/>
      <c r="BW17" s="91"/>
      <c r="BX17" s="91"/>
      <c r="BY17" s="91"/>
      <c r="BZ17" s="91"/>
      <c r="CA17" s="61">
        <f>AW17+BL17</f>
        <v>15</v>
      </c>
      <c r="CB17" s="61">
        <f>AX17+BM17</f>
        <v>15</v>
      </c>
      <c r="CC17" s="91"/>
      <c r="CD17" s="61">
        <f t="shared" ref="CD17:CH18" si="136">AZ17+BO17</f>
        <v>14</v>
      </c>
      <c r="CE17" s="61">
        <f t="shared" si="136"/>
        <v>14</v>
      </c>
      <c r="CF17" s="61">
        <f t="shared" si="136"/>
        <v>0</v>
      </c>
      <c r="CG17" s="61">
        <f t="shared" si="136"/>
        <v>1</v>
      </c>
      <c r="CH17" s="61">
        <f t="shared" si="136"/>
        <v>1</v>
      </c>
      <c r="CI17" s="91"/>
      <c r="CJ17" s="61">
        <f>BF17+BU17</f>
        <v>15</v>
      </c>
      <c r="CK17" s="61">
        <f>BG17+BV17</f>
        <v>15</v>
      </c>
      <c r="CL17" s="91"/>
      <c r="CM17" s="111">
        <f t="shared" ref="CL17:CN32" si="137">CJ17/CA17</f>
        <v>1</v>
      </c>
      <c r="CN17" s="111">
        <f t="shared" si="137"/>
        <v>1</v>
      </c>
      <c r="CO17" s="118"/>
      <c r="CP17" s="109">
        <v>9</v>
      </c>
      <c r="CQ17" s="109">
        <f t="shared" ref="CQ17:CQ18" si="138">CO17+CP17</f>
        <v>9</v>
      </c>
      <c r="CR17" s="118"/>
      <c r="CS17" s="109">
        <v>8</v>
      </c>
      <c r="CT17" s="109">
        <f t="shared" ref="CT17:CT18" si="139">CR17+CS17</f>
        <v>8</v>
      </c>
      <c r="CU17" s="117"/>
      <c r="CV17" s="71">
        <v>1</v>
      </c>
      <c r="CW17" s="71">
        <v>1</v>
      </c>
      <c r="CX17" s="91"/>
      <c r="CY17" s="61">
        <f t="shared" si="69"/>
        <v>9</v>
      </c>
      <c r="CZ17" s="61">
        <f t="shared" si="69"/>
        <v>9</v>
      </c>
      <c r="DA17" s="72"/>
      <c r="DB17" s="111">
        <f t="shared" si="100"/>
        <v>1</v>
      </c>
      <c r="DC17" s="111">
        <f t="shared" si="100"/>
        <v>1</v>
      </c>
      <c r="DD17" s="118"/>
      <c r="DE17" s="118"/>
      <c r="DF17" s="118"/>
      <c r="DG17" s="118"/>
      <c r="DH17" s="118"/>
      <c r="DI17" s="118"/>
      <c r="DJ17" s="118"/>
      <c r="DK17" s="118"/>
      <c r="DL17" s="118"/>
      <c r="DM17" s="91"/>
      <c r="DN17" s="91"/>
      <c r="DO17" s="91"/>
      <c r="DP17" s="91"/>
      <c r="DQ17" s="91"/>
      <c r="DR17" s="91"/>
      <c r="DS17" s="91"/>
      <c r="DT17" s="61">
        <f>CP17+DE17</f>
        <v>9</v>
      </c>
      <c r="DU17" s="61">
        <f>CQ17+DF17</f>
        <v>9</v>
      </c>
      <c r="DV17" s="91"/>
      <c r="DW17" s="61">
        <f t="shared" ref="DW17:EA18" si="140">CS17+DH17</f>
        <v>8</v>
      </c>
      <c r="DX17" s="61">
        <f t="shared" si="140"/>
        <v>8</v>
      </c>
      <c r="DY17" s="61">
        <f t="shared" si="140"/>
        <v>0</v>
      </c>
      <c r="DZ17" s="61">
        <f t="shared" si="140"/>
        <v>1</v>
      </c>
      <c r="EA17" s="61">
        <f t="shared" si="140"/>
        <v>1</v>
      </c>
      <c r="EB17" s="91"/>
      <c r="EC17" s="61">
        <f>CY17+DN17</f>
        <v>9</v>
      </c>
      <c r="ED17" s="61">
        <f>CZ17+DO17</f>
        <v>9</v>
      </c>
      <c r="EE17" s="91"/>
      <c r="EF17" s="111">
        <f t="shared" ref="EF17:EG43" si="141">EC17/DT17</f>
        <v>1</v>
      </c>
      <c r="EG17" s="111">
        <f t="shared" si="141"/>
        <v>1</v>
      </c>
      <c r="EH17" s="61">
        <f t="shared" si="106"/>
        <v>13</v>
      </c>
      <c r="EI17" s="61">
        <f t="shared" si="107"/>
        <v>584</v>
      </c>
      <c r="EJ17" s="61">
        <f t="shared" si="108"/>
        <v>597</v>
      </c>
      <c r="EK17" s="61">
        <v>12</v>
      </c>
      <c r="EL17" s="61">
        <v>474</v>
      </c>
      <c r="EM17" s="61">
        <f t="shared" ref="EM17:EM43" si="142">EK17+EL17</f>
        <v>486</v>
      </c>
      <c r="EN17" s="115">
        <f t="shared" ref="EN17:EP32" si="143">+EK17*100/EH17</f>
        <v>92.307692307692307</v>
      </c>
      <c r="EO17" s="115">
        <f t="shared" si="143"/>
        <v>81.164383561643831</v>
      </c>
      <c r="EP17" s="115">
        <f t="shared" si="143"/>
        <v>81.4070351758794</v>
      </c>
      <c r="EQ17" s="91"/>
      <c r="ER17" s="61">
        <f t="shared" si="113"/>
        <v>15</v>
      </c>
      <c r="ES17" s="61">
        <f t="shared" si="113"/>
        <v>15</v>
      </c>
      <c r="ET17" s="91"/>
      <c r="EU17" s="61">
        <v>9</v>
      </c>
      <c r="EV17" s="61">
        <f t="shared" ref="EV17:EV43" si="144">ET17+EU17</f>
        <v>9</v>
      </c>
      <c r="EW17" s="91"/>
      <c r="EX17" s="115">
        <f t="shared" ref="EW17:EY32" si="145">+EU17*100/ER17</f>
        <v>60</v>
      </c>
      <c r="EY17" s="115">
        <f t="shared" si="145"/>
        <v>60</v>
      </c>
      <c r="EZ17" s="91"/>
      <c r="FA17" s="61">
        <f t="shared" si="119"/>
        <v>9</v>
      </c>
      <c r="FB17" s="61">
        <f t="shared" si="119"/>
        <v>9</v>
      </c>
      <c r="FC17" s="91"/>
      <c r="FD17" s="61">
        <v>5</v>
      </c>
      <c r="FE17" s="61">
        <f t="shared" ref="FE17:FE43" si="146">FC17+FD17</f>
        <v>5</v>
      </c>
      <c r="FF17" s="115">
        <v>0</v>
      </c>
      <c r="FG17" s="115">
        <f t="shared" ref="FG17:FH32" si="147">+FD17*100/FA17</f>
        <v>55.555555555555557</v>
      </c>
      <c r="FH17" s="115">
        <f t="shared" si="147"/>
        <v>55.555555555555557</v>
      </c>
    </row>
    <row r="18" spans="1:164" s="113" customFormat="1" ht="29.25" customHeight="1" x14ac:dyDescent="0.25">
      <c r="A18" s="127">
        <v>7</v>
      </c>
      <c r="B18" s="128" t="s">
        <v>85</v>
      </c>
      <c r="C18" s="109">
        <v>732040</v>
      </c>
      <c r="D18" s="109">
        <v>524795</v>
      </c>
      <c r="E18" s="109">
        <f t="shared" si="48"/>
        <v>1256835</v>
      </c>
      <c r="F18" s="109">
        <v>447180</v>
      </c>
      <c r="G18" s="109">
        <v>354349</v>
      </c>
      <c r="H18" s="109">
        <f t="shared" si="49"/>
        <v>801529</v>
      </c>
      <c r="I18" s="61">
        <v>134565</v>
      </c>
      <c r="J18" s="61">
        <v>69370</v>
      </c>
      <c r="K18" s="114">
        <f>I18+J18</f>
        <v>203935</v>
      </c>
      <c r="L18" s="110">
        <f t="shared" si="50"/>
        <v>581745</v>
      </c>
      <c r="M18" s="61">
        <f t="shared" si="50"/>
        <v>423719</v>
      </c>
      <c r="N18" s="61">
        <f t="shared" si="50"/>
        <v>1005464</v>
      </c>
      <c r="O18" s="111">
        <f t="shared" si="51"/>
        <v>0.79469018086443366</v>
      </c>
      <c r="P18" s="111">
        <f t="shared" si="51"/>
        <v>0.80739907964062163</v>
      </c>
      <c r="Q18" s="111">
        <f t="shared" si="51"/>
        <v>0.79999681740244344</v>
      </c>
      <c r="R18" s="109">
        <v>12677</v>
      </c>
      <c r="S18" s="109">
        <v>23316</v>
      </c>
      <c r="T18" s="109">
        <f t="shared" ref="T18" si="148">R18+S18</f>
        <v>35993</v>
      </c>
      <c r="U18" s="109">
        <v>9684</v>
      </c>
      <c r="V18" s="109">
        <v>18042</v>
      </c>
      <c r="W18" s="109">
        <f t="shared" ref="W18" si="149">U18+V18</f>
        <v>27726</v>
      </c>
      <c r="X18" s="118"/>
      <c r="Y18" s="118"/>
      <c r="Z18" s="118"/>
      <c r="AA18" s="110">
        <f t="shared" si="86"/>
        <v>9684</v>
      </c>
      <c r="AB18" s="61">
        <f t="shared" si="86"/>
        <v>18042</v>
      </c>
      <c r="AC18" s="61">
        <f t="shared" si="86"/>
        <v>27726</v>
      </c>
      <c r="AD18" s="111">
        <f>AA18/R18</f>
        <v>0.76390313165575452</v>
      </c>
      <c r="AE18" s="111">
        <f t="shared" si="88"/>
        <v>0.77380339680905819</v>
      </c>
      <c r="AF18" s="111">
        <f t="shared" si="88"/>
        <v>0.77031645042091523</v>
      </c>
      <c r="AG18" s="61">
        <f t="shared" si="58"/>
        <v>744717</v>
      </c>
      <c r="AH18" s="61">
        <f t="shared" si="58"/>
        <v>548111</v>
      </c>
      <c r="AI18" s="61">
        <f t="shared" si="58"/>
        <v>1292828</v>
      </c>
      <c r="AJ18" s="61">
        <f t="shared" si="58"/>
        <v>456864</v>
      </c>
      <c r="AK18" s="61">
        <f t="shared" si="58"/>
        <v>372391</v>
      </c>
      <c r="AL18" s="61">
        <f t="shared" si="58"/>
        <v>829255</v>
      </c>
      <c r="AM18" s="61">
        <f t="shared" si="133"/>
        <v>134565</v>
      </c>
      <c r="AN18" s="61">
        <f t="shared" si="133"/>
        <v>69370</v>
      </c>
      <c r="AO18" s="61">
        <f t="shared" si="133"/>
        <v>203935</v>
      </c>
      <c r="AP18" s="61">
        <f t="shared" si="124"/>
        <v>591429</v>
      </c>
      <c r="AQ18" s="61">
        <f t="shared" si="124"/>
        <v>441761</v>
      </c>
      <c r="AR18" s="61">
        <f t="shared" si="124"/>
        <v>1033190</v>
      </c>
      <c r="AS18" s="111">
        <f t="shared" si="125"/>
        <v>0.79416610605102345</v>
      </c>
      <c r="AT18" s="111">
        <f t="shared" si="91"/>
        <v>0.80596995863976462</v>
      </c>
      <c r="AU18" s="111">
        <f t="shared" si="91"/>
        <v>0.79917050063890938</v>
      </c>
      <c r="AV18" s="109">
        <v>114922</v>
      </c>
      <c r="AW18" s="109">
        <v>64842</v>
      </c>
      <c r="AX18" s="109">
        <f t="shared" si="134"/>
        <v>179764</v>
      </c>
      <c r="AY18" s="109">
        <v>61929</v>
      </c>
      <c r="AZ18" s="109">
        <v>37649</v>
      </c>
      <c r="BA18" s="109">
        <f t="shared" si="135"/>
        <v>99578</v>
      </c>
      <c r="BB18" s="61">
        <v>23093</v>
      </c>
      <c r="BC18" s="61">
        <v>9669</v>
      </c>
      <c r="BD18" s="114">
        <f>BB18+BC18</f>
        <v>32762</v>
      </c>
      <c r="BE18" s="110">
        <f t="shared" si="60"/>
        <v>85022</v>
      </c>
      <c r="BF18" s="61">
        <f t="shared" si="60"/>
        <v>47318</v>
      </c>
      <c r="BG18" s="61">
        <f t="shared" si="60"/>
        <v>132340</v>
      </c>
      <c r="BH18" s="111">
        <f>BE18/AV18</f>
        <v>0.73982353248290145</v>
      </c>
      <c r="BI18" s="111">
        <f t="shared" si="93"/>
        <v>0.72974306776472042</v>
      </c>
      <c r="BJ18" s="111">
        <f t="shared" si="93"/>
        <v>0.73618744576222162</v>
      </c>
      <c r="BK18" s="109">
        <v>2284</v>
      </c>
      <c r="BL18" s="109">
        <v>2908</v>
      </c>
      <c r="BM18" s="109">
        <f t="shared" ref="BM18" si="150">BK18+BL18</f>
        <v>5192</v>
      </c>
      <c r="BN18" s="109">
        <v>1673</v>
      </c>
      <c r="BO18" s="109">
        <v>2008</v>
      </c>
      <c r="BP18" s="109">
        <f t="shared" ref="BP18" si="151">BN18+BO18</f>
        <v>3681</v>
      </c>
      <c r="BQ18" s="118"/>
      <c r="BR18" s="118"/>
      <c r="BS18" s="118"/>
      <c r="BT18" s="110">
        <f t="shared" si="94"/>
        <v>1673</v>
      </c>
      <c r="BU18" s="61">
        <f t="shared" si="94"/>
        <v>2008</v>
      </c>
      <c r="BV18" s="61">
        <f t="shared" si="94"/>
        <v>3681</v>
      </c>
      <c r="BW18" s="111">
        <f>BT18/BK18</f>
        <v>0.73248686514886163</v>
      </c>
      <c r="BX18" s="111">
        <f t="shared" si="96"/>
        <v>0.69050894085281977</v>
      </c>
      <c r="BY18" s="111">
        <f t="shared" si="96"/>
        <v>0.70897534668721107</v>
      </c>
      <c r="BZ18" s="61">
        <f>AV18+BK18</f>
        <v>117206</v>
      </c>
      <c r="CA18" s="61">
        <f>AW18+BL18</f>
        <v>67750</v>
      </c>
      <c r="CB18" s="61">
        <f>AX18+BM18</f>
        <v>184956</v>
      </c>
      <c r="CC18" s="61">
        <f>AY18+BN18</f>
        <v>63602</v>
      </c>
      <c r="CD18" s="61">
        <f t="shared" si="136"/>
        <v>39657</v>
      </c>
      <c r="CE18" s="61">
        <f t="shared" si="136"/>
        <v>103259</v>
      </c>
      <c r="CF18" s="61">
        <f t="shared" si="136"/>
        <v>23093</v>
      </c>
      <c r="CG18" s="61">
        <f t="shared" si="136"/>
        <v>9669</v>
      </c>
      <c r="CH18" s="61">
        <f t="shared" si="136"/>
        <v>32762</v>
      </c>
      <c r="CI18" s="61">
        <f>BE18+BT18</f>
        <v>86695</v>
      </c>
      <c r="CJ18" s="61">
        <f>BF18+BU18</f>
        <v>49326</v>
      </c>
      <c r="CK18" s="61">
        <f>BG18+BV18</f>
        <v>136021</v>
      </c>
      <c r="CL18" s="111">
        <f t="shared" si="137"/>
        <v>0.73968056242854463</v>
      </c>
      <c r="CM18" s="111">
        <f t="shared" si="137"/>
        <v>0.72805904059040594</v>
      </c>
      <c r="CN18" s="111">
        <f t="shared" si="137"/>
        <v>0.73542356019810118</v>
      </c>
      <c r="CO18" s="109">
        <v>14392</v>
      </c>
      <c r="CP18" s="109">
        <v>10059</v>
      </c>
      <c r="CQ18" s="109">
        <f t="shared" si="138"/>
        <v>24451</v>
      </c>
      <c r="CR18" s="109">
        <v>9178</v>
      </c>
      <c r="CS18" s="109">
        <v>7170</v>
      </c>
      <c r="CT18" s="109">
        <f t="shared" si="139"/>
        <v>16348</v>
      </c>
      <c r="CU18" s="119">
        <v>2344</v>
      </c>
      <c r="CV18" s="119">
        <v>1269</v>
      </c>
      <c r="CW18" s="109">
        <f>CU18+CV18</f>
        <v>3613</v>
      </c>
      <c r="CX18" s="110">
        <f t="shared" si="69"/>
        <v>11522</v>
      </c>
      <c r="CY18" s="61">
        <f t="shared" si="69"/>
        <v>8439</v>
      </c>
      <c r="CZ18" s="61">
        <f t="shared" si="69"/>
        <v>19961</v>
      </c>
      <c r="DA18" s="111">
        <f>CX18/CO18</f>
        <v>0.80058365758754868</v>
      </c>
      <c r="DB18" s="111">
        <f t="shared" si="100"/>
        <v>0.83895019385624814</v>
      </c>
      <c r="DC18" s="111">
        <f t="shared" si="100"/>
        <v>0.81636742873502111</v>
      </c>
      <c r="DD18" s="109">
        <v>394</v>
      </c>
      <c r="DE18" s="109">
        <v>778</v>
      </c>
      <c r="DF18" s="109">
        <f t="shared" ref="DF18" si="152">DD18+DE18</f>
        <v>1172</v>
      </c>
      <c r="DG18" s="109">
        <v>323</v>
      </c>
      <c r="DH18" s="109">
        <v>634</v>
      </c>
      <c r="DI18" s="109">
        <f t="shared" ref="DI18" si="153">DG18+DH18</f>
        <v>957</v>
      </c>
      <c r="DJ18" s="72"/>
      <c r="DK18" s="72"/>
      <c r="DL18" s="72"/>
      <c r="DM18" s="110">
        <f t="shared" si="101"/>
        <v>323</v>
      </c>
      <c r="DN18" s="61">
        <f t="shared" si="101"/>
        <v>634</v>
      </c>
      <c r="DO18" s="61">
        <f t="shared" si="101"/>
        <v>957</v>
      </c>
      <c r="DP18" s="111">
        <f>DM18/DD18</f>
        <v>0.81979695431472077</v>
      </c>
      <c r="DQ18" s="111">
        <f t="shared" si="103"/>
        <v>0.81491002570694082</v>
      </c>
      <c r="DR18" s="111">
        <f t="shared" si="103"/>
        <v>0.81655290102389078</v>
      </c>
      <c r="DS18" s="61">
        <f>CO18+DD18</f>
        <v>14786</v>
      </c>
      <c r="DT18" s="61">
        <f>CP18+DE18</f>
        <v>10837</v>
      </c>
      <c r="DU18" s="61">
        <f>CQ18+DF18</f>
        <v>25623</v>
      </c>
      <c r="DV18" s="61">
        <f>CR18+DG18</f>
        <v>9501</v>
      </c>
      <c r="DW18" s="61">
        <f t="shared" si="140"/>
        <v>7804</v>
      </c>
      <c r="DX18" s="61">
        <f t="shared" si="140"/>
        <v>17305</v>
      </c>
      <c r="DY18" s="61">
        <f t="shared" si="140"/>
        <v>2344</v>
      </c>
      <c r="DZ18" s="61">
        <f t="shared" si="140"/>
        <v>1269</v>
      </c>
      <c r="EA18" s="61">
        <f t="shared" si="140"/>
        <v>3613</v>
      </c>
      <c r="EB18" s="61">
        <f>CX18+DM18</f>
        <v>11845</v>
      </c>
      <c r="EC18" s="61">
        <f>CY18+DN18</f>
        <v>9073</v>
      </c>
      <c r="ED18" s="61">
        <f>CZ18+DO18</f>
        <v>20918</v>
      </c>
      <c r="EE18" s="111">
        <f t="shared" ref="EE18" si="154">EB18/DS18</f>
        <v>0.80109563100229952</v>
      </c>
      <c r="EF18" s="111">
        <f t="shared" si="141"/>
        <v>0.83722432407492853</v>
      </c>
      <c r="EG18" s="111">
        <f t="shared" si="141"/>
        <v>0.81637591226632322</v>
      </c>
      <c r="EH18" s="61">
        <f t="shared" si="106"/>
        <v>591429</v>
      </c>
      <c r="EI18" s="61">
        <f t="shared" si="107"/>
        <v>441761</v>
      </c>
      <c r="EJ18" s="61">
        <f t="shared" si="108"/>
        <v>1033190</v>
      </c>
      <c r="EK18" s="61">
        <v>265461</v>
      </c>
      <c r="EL18" s="61">
        <v>198373</v>
      </c>
      <c r="EM18" s="61">
        <f t="shared" si="142"/>
        <v>463834</v>
      </c>
      <c r="EN18" s="115">
        <f t="shared" si="143"/>
        <v>44.884677619798829</v>
      </c>
      <c r="EO18" s="115">
        <f t="shared" si="143"/>
        <v>44.90505046846598</v>
      </c>
      <c r="EP18" s="115">
        <f t="shared" si="143"/>
        <v>44.893388437751042</v>
      </c>
      <c r="EQ18" s="61">
        <f>+CI18</f>
        <v>86695</v>
      </c>
      <c r="ER18" s="61">
        <f t="shared" si="113"/>
        <v>49326</v>
      </c>
      <c r="ES18" s="61">
        <f t="shared" si="113"/>
        <v>136021</v>
      </c>
      <c r="ET18" s="61">
        <v>30510</v>
      </c>
      <c r="EU18" s="61">
        <v>16385</v>
      </c>
      <c r="EV18" s="61">
        <f t="shared" si="144"/>
        <v>46895</v>
      </c>
      <c r="EW18" s="115">
        <f t="shared" si="145"/>
        <v>35.192340965453603</v>
      </c>
      <c r="EX18" s="115">
        <f t="shared" si="145"/>
        <v>33.217775615294165</v>
      </c>
      <c r="EY18" s="115">
        <f t="shared" si="145"/>
        <v>34.476294101646069</v>
      </c>
      <c r="EZ18" s="61">
        <f>+EB18</f>
        <v>11845</v>
      </c>
      <c r="FA18" s="61">
        <f t="shared" si="119"/>
        <v>9073</v>
      </c>
      <c r="FB18" s="61">
        <f t="shared" si="119"/>
        <v>20918</v>
      </c>
      <c r="FC18" s="61">
        <v>5072</v>
      </c>
      <c r="FD18" s="61">
        <v>4309</v>
      </c>
      <c r="FE18" s="61">
        <f t="shared" si="146"/>
        <v>9381</v>
      </c>
      <c r="FF18" s="115">
        <f t="shared" ref="FF18:FF32" si="155">+FC18*100/EZ18</f>
        <v>42.81975517095821</v>
      </c>
      <c r="FG18" s="115">
        <f t="shared" si="147"/>
        <v>47.492560343877436</v>
      </c>
      <c r="FH18" s="115">
        <f t="shared" si="147"/>
        <v>44.846543646620134</v>
      </c>
    </row>
    <row r="19" spans="1:164" s="53" customFormat="1" ht="29.25" customHeight="1" x14ac:dyDescent="0.25">
      <c r="A19" s="127">
        <v>8</v>
      </c>
      <c r="B19" s="128" t="s">
        <v>104</v>
      </c>
      <c r="C19" s="87">
        <v>11253</v>
      </c>
      <c r="D19" s="87">
        <v>18574</v>
      </c>
      <c r="E19" s="87">
        <f t="shared" si="48"/>
        <v>29827</v>
      </c>
      <c r="F19" s="87">
        <v>9137</v>
      </c>
      <c r="G19" s="87">
        <v>15699</v>
      </c>
      <c r="H19" s="87">
        <f t="shared" si="49"/>
        <v>24836</v>
      </c>
      <c r="I19" s="73"/>
      <c r="J19" s="73"/>
      <c r="K19" s="73"/>
      <c r="L19" s="66">
        <f t="shared" ref="L19" si="156">F19+I19</f>
        <v>9137</v>
      </c>
      <c r="M19" s="64">
        <f t="shared" ref="M19" si="157">G19+J19</f>
        <v>15699</v>
      </c>
      <c r="N19" s="64">
        <f t="shared" ref="N19" si="158">H19+K19</f>
        <v>24836</v>
      </c>
      <c r="O19" s="68">
        <f t="shared" si="51"/>
        <v>0.81196125477650405</v>
      </c>
      <c r="P19" s="68">
        <f t="shared" si="51"/>
        <v>0.8452137396360504</v>
      </c>
      <c r="Q19" s="68">
        <f t="shared" si="51"/>
        <v>0.83266838770241725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64">
        <f t="shared" si="58"/>
        <v>11253</v>
      </c>
      <c r="AH19" s="64">
        <f t="shared" si="58"/>
        <v>18574</v>
      </c>
      <c r="AI19" s="64">
        <f t="shared" si="58"/>
        <v>29827</v>
      </c>
      <c r="AJ19" s="64">
        <f t="shared" si="58"/>
        <v>9137</v>
      </c>
      <c r="AK19" s="64">
        <f t="shared" si="58"/>
        <v>15699</v>
      </c>
      <c r="AL19" s="64">
        <f t="shared" si="58"/>
        <v>24836</v>
      </c>
      <c r="AM19" s="77"/>
      <c r="AN19" s="77"/>
      <c r="AO19" s="77"/>
      <c r="AP19" s="64">
        <f t="shared" si="124"/>
        <v>9137</v>
      </c>
      <c r="AQ19" s="64">
        <f t="shared" si="124"/>
        <v>15699</v>
      </c>
      <c r="AR19" s="64">
        <f t="shared" si="124"/>
        <v>24836</v>
      </c>
      <c r="AS19" s="68">
        <f t="shared" si="125"/>
        <v>0.81196125477650405</v>
      </c>
      <c r="AT19" s="68">
        <f t="shared" si="91"/>
        <v>0.8452137396360504</v>
      </c>
      <c r="AU19" s="68">
        <f t="shared" si="91"/>
        <v>0.83266838770241725</v>
      </c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64">
        <f t="shared" si="106"/>
        <v>9137</v>
      </c>
      <c r="EI19" s="64">
        <f t="shared" si="107"/>
        <v>15699</v>
      </c>
      <c r="EJ19" s="64">
        <f t="shared" si="108"/>
        <v>24836</v>
      </c>
      <c r="EK19" s="64">
        <v>351</v>
      </c>
      <c r="EL19" s="64">
        <v>240</v>
      </c>
      <c r="EM19" s="64">
        <f t="shared" si="142"/>
        <v>591</v>
      </c>
      <c r="EN19" s="76">
        <f t="shared" si="143"/>
        <v>3.8415234759767976</v>
      </c>
      <c r="EO19" s="76">
        <f t="shared" si="143"/>
        <v>1.5287597936174278</v>
      </c>
      <c r="EP19" s="76">
        <f t="shared" si="143"/>
        <v>2.3796102431953616</v>
      </c>
      <c r="EQ19" s="77"/>
      <c r="ER19" s="77"/>
      <c r="ES19" s="77"/>
      <c r="ET19" s="77"/>
      <c r="EU19" s="77"/>
      <c r="EV19" s="77"/>
      <c r="EW19" s="78"/>
      <c r="EX19" s="78"/>
      <c r="EY19" s="78"/>
      <c r="EZ19" s="77"/>
      <c r="FA19" s="77"/>
      <c r="FB19" s="77"/>
      <c r="FC19" s="77"/>
      <c r="FD19" s="77"/>
      <c r="FE19" s="77"/>
      <c r="FF19" s="78"/>
      <c r="FG19" s="78"/>
      <c r="FH19" s="78"/>
    </row>
    <row r="20" spans="1:164" ht="29.25" customHeight="1" x14ac:dyDescent="0.25">
      <c r="A20" s="127">
        <v>9</v>
      </c>
      <c r="B20" s="128" t="s">
        <v>46</v>
      </c>
      <c r="C20" s="71">
        <v>117930</v>
      </c>
      <c r="D20" s="71">
        <v>131974</v>
      </c>
      <c r="E20" s="71">
        <f t="shared" si="48"/>
        <v>249904</v>
      </c>
      <c r="F20" s="71">
        <v>91274</v>
      </c>
      <c r="G20" s="71">
        <v>108435</v>
      </c>
      <c r="H20" s="71">
        <f t="shared" si="49"/>
        <v>199709</v>
      </c>
      <c r="I20" s="71">
        <v>3948</v>
      </c>
      <c r="J20" s="71">
        <v>4694</v>
      </c>
      <c r="K20" s="71">
        <f>I20+J20</f>
        <v>8642</v>
      </c>
      <c r="L20" s="66">
        <f>F20+I20</f>
        <v>95222</v>
      </c>
      <c r="M20" s="64">
        <f>G20+J20</f>
        <v>113129</v>
      </c>
      <c r="N20" s="64">
        <f>H20+K20</f>
        <v>208351</v>
      </c>
      <c r="O20" s="68">
        <f t="shared" si="51"/>
        <v>0.80744509454761304</v>
      </c>
      <c r="P20" s="68">
        <f t="shared" si="51"/>
        <v>0.85720672253625718</v>
      </c>
      <c r="Q20" s="68">
        <f t="shared" si="51"/>
        <v>0.83372415007362832</v>
      </c>
      <c r="R20" s="71">
        <v>6128</v>
      </c>
      <c r="S20" s="71">
        <v>4018</v>
      </c>
      <c r="T20" s="71">
        <f>R20+S20</f>
        <v>10146</v>
      </c>
      <c r="U20" s="71">
        <v>2796</v>
      </c>
      <c r="V20" s="71">
        <v>2167</v>
      </c>
      <c r="W20" s="71">
        <f>U20+V20</f>
        <v>4963</v>
      </c>
      <c r="X20" s="71">
        <v>970</v>
      </c>
      <c r="Y20" s="71">
        <v>759</v>
      </c>
      <c r="Z20" s="71">
        <f>X20+Y20</f>
        <v>1729</v>
      </c>
      <c r="AA20" s="66">
        <f t="shared" ref="AA20:AC23" si="159">U20+X20</f>
        <v>3766</v>
      </c>
      <c r="AB20" s="64">
        <f t="shared" si="159"/>
        <v>2926</v>
      </c>
      <c r="AC20" s="64">
        <f t="shared" si="159"/>
        <v>6692</v>
      </c>
      <c r="AD20" s="68">
        <f t="shared" ref="AD20:AF23" si="160">AA20/R20</f>
        <v>0.61455613577023493</v>
      </c>
      <c r="AE20" s="68">
        <f t="shared" si="160"/>
        <v>0.72822299651567945</v>
      </c>
      <c r="AF20" s="68">
        <f t="shared" si="160"/>
        <v>0.65957027399960577</v>
      </c>
      <c r="AG20" s="64">
        <f t="shared" ref="AG20:AR20" si="161">C20+R20</f>
        <v>124058</v>
      </c>
      <c r="AH20" s="64">
        <f t="shared" si="161"/>
        <v>135992</v>
      </c>
      <c r="AI20" s="64">
        <f t="shared" si="161"/>
        <v>260050</v>
      </c>
      <c r="AJ20" s="64">
        <f t="shared" si="161"/>
        <v>94070</v>
      </c>
      <c r="AK20" s="64">
        <f t="shared" si="161"/>
        <v>110602</v>
      </c>
      <c r="AL20" s="64">
        <f t="shared" si="161"/>
        <v>204672</v>
      </c>
      <c r="AM20" s="64">
        <f t="shared" si="161"/>
        <v>4918</v>
      </c>
      <c r="AN20" s="64">
        <f t="shared" si="161"/>
        <v>5453</v>
      </c>
      <c r="AO20" s="64">
        <f t="shared" si="161"/>
        <v>10371</v>
      </c>
      <c r="AP20" s="64">
        <f t="shared" si="161"/>
        <v>98988</v>
      </c>
      <c r="AQ20" s="64">
        <f t="shared" si="161"/>
        <v>116055</v>
      </c>
      <c r="AR20" s="64">
        <f t="shared" si="161"/>
        <v>215043</v>
      </c>
      <c r="AS20" s="68">
        <f t="shared" si="125"/>
        <v>0.79791710329039645</v>
      </c>
      <c r="AT20" s="68">
        <f t="shared" ref="AT20:AU23" si="162">AQ20/AH20</f>
        <v>0.85339578798752869</v>
      </c>
      <c r="AU20" s="68">
        <f t="shared" si="162"/>
        <v>0.82692943664679874</v>
      </c>
      <c r="AV20" s="71">
        <v>17635</v>
      </c>
      <c r="AW20" s="71">
        <v>18526</v>
      </c>
      <c r="AX20" s="71">
        <f>AV20+AW20</f>
        <v>36161</v>
      </c>
      <c r="AY20" s="71">
        <v>12903</v>
      </c>
      <c r="AZ20" s="71">
        <v>14499</v>
      </c>
      <c r="BA20" s="71">
        <f>AY20+AZ20</f>
        <v>27402</v>
      </c>
      <c r="BB20" s="71">
        <v>654</v>
      </c>
      <c r="BC20" s="71">
        <v>788</v>
      </c>
      <c r="BD20" s="71">
        <f>BB20+BC20</f>
        <v>1442</v>
      </c>
      <c r="BE20" s="66">
        <f t="shared" ref="BE20:BG30" si="163">AY20+BB20</f>
        <v>13557</v>
      </c>
      <c r="BF20" s="64">
        <f t="shared" si="163"/>
        <v>15287</v>
      </c>
      <c r="BG20" s="64">
        <f t="shared" si="163"/>
        <v>28844</v>
      </c>
      <c r="BH20" s="68">
        <f>BE20/AV20</f>
        <v>0.76875531613269066</v>
      </c>
      <c r="BI20" s="68">
        <f>BF20/AW20</f>
        <v>0.82516463348807079</v>
      </c>
      <c r="BJ20" s="68">
        <f>BG20/AX20</f>
        <v>0.79765493210917837</v>
      </c>
      <c r="BK20" s="71">
        <v>882</v>
      </c>
      <c r="BL20" s="71">
        <v>556</v>
      </c>
      <c r="BM20" s="71">
        <f>BK20+BL20</f>
        <v>1438</v>
      </c>
      <c r="BN20" s="71">
        <v>386</v>
      </c>
      <c r="BO20" s="71">
        <v>292</v>
      </c>
      <c r="BP20" s="71">
        <f>BN20+BO20</f>
        <v>678</v>
      </c>
      <c r="BQ20" s="71">
        <v>167</v>
      </c>
      <c r="BR20" s="71">
        <v>119</v>
      </c>
      <c r="BS20" s="71">
        <f>BQ20+BR20</f>
        <v>286</v>
      </c>
      <c r="BT20" s="66">
        <f t="shared" ref="BT20:BV30" si="164">BN20+BQ20</f>
        <v>553</v>
      </c>
      <c r="BU20" s="64">
        <f t="shared" si="164"/>
        <v>411</v>
      </c>
      <c r="BV20" s="64">
        <f t="shared" si="164"/>
        <v>964</v>
      </c>
      <c r="BW20" s="68">
        <f>BT20/BK20</f>
        <v>0.62698412698412698</v>
      </c>
      <c r="BX20" s="68">
        <f>BU20/BL20</f>
        <v>0.73920863309352514</v>
      </c>
      <c r="BY20" s="68">
        <f>BV20/BM20</f>
        <v>0.67037552155771907</v>
      </c>
      <c r="BZ20" s="64">
        <f t="shared" ref="BZ20:BZ36" si="165">AV20+BK20</f>
        <v>18517</v>
      </c>
      <c r="CA20" s="64">
        <f t="shared" ref="CA20:CA36" si="166">AW20+BL20</f>
        <v>19082</v>
      </c>
      <c r="CB20" s="64">
        <f t="shared" ref="CB20:CB36" si="167">AX20+BM20</f>
        <v>37599</v>
      </c>
      <c r="CC20" s="64">
        <f t="shared" ref="CC20:CK20" si="168">AY20+BN20</f>
        <v>13289</v>
      </c>
      <c r="CD20" s="64">
        <f t="shared" si="168"/>
        <v>14791</v>
      </c>
      <c r="CE20" s="64">
        <f t="shared" si="168"/>
        <v>28080</v>
      </c>
      <c r="CF20" s="64">
        <f t="shared" si="168"/>
        <v>821</v>
      </c>
      <c r="CG20" s="64">
        <f t="shared" si="168"/>
        <v>907</v>
      </c>
      <c r="CH20" s="64">
        <f t="shared" si="168"/>
        <v>1728</v>
      </c>
      <c r="CI20" s="64">
        <f t="shared" si="168"/>
        <v>14110</v>
      </c>
      <c r="CJ20" s="64">
        <f t="shared" si="168"/>
        <v>15698</v>
      </c>
      <c r="CK20" s="64">
        <f t="shared" si="168"/>
        <v>29808</v>
      </c>
      <c r="CL20" s="68">
        <f>CI20/BZ20</f>
        <v>0.76200248420370476</v>
      </c>
      <c r="CM20" s="68">
        <f>CJ20/CA20</f>
        <v>0.82266009852216748</v>
      </c>
      <c r="CN20" s="68">
        <f>CK20/CB20</f>
        <v>0.79278704220856933</v>
      </c>
      <c r="CO20" s="71">
        <v>30845</v>
      </c>
      <c r="CP20" s="71">
        <v>36834</v>
      </c>
      <c r="CQ20" s="71">
        <f>CO20+CP20</f>
        <v>67679</v>
      </c>
      <c r="CR20" s="71">
        <v>23816</v>
      </c>
      <c r="CS20" s="71">
        <v>29524</v>
      </c>
      <c r="CT20" s="71">
        <f>CR20+CS20</f>
        <v>53340</v>
      </c>
      <c r="CU20" s="71">
        <v>864</v>
      </c>
      <c r="CV20" s="71">
        <v>1277</v>
      </c>
      <c r="CW20" s="71">
        <f>CU20+CV20</f>
        <v>2141</v>
      </c>
      <c r="CX20" s="66">
        <f t="shared" ref="CX20:CZ30" si="169">CR20+CU20</f>
        <v>24680</v>
      </c>
      <c r="CY20" s="64">
        <f t="shared" si="169"/>
        <v>30801</v>
      </c>
      <c r="CZ20" s="64">
        <f t="shared" si="169"/>
        <v>55481</v>
      </c>
      <c r="DA20" s="68">
        <f>CX20/CO20</f>
        <v>0.80012968066137136</v>
      </c>
      <c r="DB20" s="68">
        <f>CY20/CP20</f>
        <v>0.83621110930118914</v>
      </c>
      <c r="DC20" s="68">
        <f>CZ20/CQ20</f>
        <v>0.81976684052660354</v>
      </c>
      <c r="DD20" s="71">
        <v>1525</v>
      </c>
      <c r="DE20" s="71">
        <v>1220</v>
      </c>
      <c r="DF20" s="71">
        <f>DD20+DE20</f>
        <v>2745</v>
      </c>
      <c r="DG20" s="71">
        <v>708</v>
      </c>
      <c r="DH20" s="71">
        <v>633</v>
      </c>
      <c r="DI20" s="71">
        <f>DG20+DH20</f>
        <v>1341</v>
      </c>
      <c r="DJ20" s="71">
        <v>172</v>
      </c>
      <c r="DK20" s="71">
        <v>211</v>
      </c>
      <c r="DL20" s="71">
        <f>DJ20+DK20</f>
        <v>383</v>
      </c>
      <c r="DM20" s="110">
        <f t="shared" ref="DM20" si="170">DG20+DJ20</f>
        <v>880</v>
      </c>
      <c r="DN20" s="61">
        <f t="shared" ref="DN20" si="171">DH20+DK20</f>
        <v>844</v>
      </c>
      <c r="DO20" s="61">
        <f t="shared" ref="DO20" si="172">DI20+DL20</f>
        <v>1724</v>
      </c>
      <c r="DP20" s="68">
        <f>DM20/DD20</f>
        <v>0.57704918032786889</v>
      </c>
      <c r="DQ20" s="68">
        <f>DN20/DE20</f>
        <v>0.69180327868852454</v>
      </c>
      <c r="DR20" s="68">
        <f>DO20/DF20</f>
        <v>0.62805100182149365</v>
      </c>
      <c r="DS20" s="64">
        <f>CO20+DD20</f>
        <v>32370</v>
      </c>
      <c r="DT20" s="64">
        <f>CP20+DE20</f>
        <v>38054</v>
      </c>
      <c r="DU20" s="64">
        <f t="shared" ref="DU20:ED20" si="173">CQ20+DF20</f>
        <v>70424</v>
      </c>
      <c r="DV20" s="64">
        <f t="shared" si="173"/>
        <v>24524</v>
      </c>
      <c r="DW20" s="64">
        <f t="shared" si="173"/>
        <v>30157</v>
      </c>
      <c r="DX20" s="64">
        <f t="shared" si="173"/>
        <v>54681</v>
      </c>
      <c r="DY20" s="61">
        <f t="shared" si="173"/>
        <v>1036</v>
      </c>
      <c r="DZ20" s="61">
        <f t="shared" si="173"/>
        <v>1488</v>
      </c>
      <c r="EA20" s="61">
        <f t="shared" si="173"/>
        <v>2524</v>
      </c>
      <c r="EB20" s="64">
        <f t="shared" si="173"/>
        <v>25560</v>
      </c>
      <c r="EC20" s="64">
        <f t="shared" si="173"/>
        <v>31645</v>
      </c>
      <c r="ED20" s="64">
        <f t="shared" si="173"/>
        <v>57205</v>
      </c>
      <c r="EE20" s="68">
        <f>EB20/DS20</f>
        <v>0.7896200185356812</v>
      </c>
      <c r="EF20" s="68">
        <f>EC20/DT20</f>
        <v>0.83158143690545017</v>
      </c>
      <c r="EG20" s="68">
        <f>ED20/DU20</f>
        <v>0.81229410428263094</v>
      </c>
      <c r="EH20" s="64">
        <f t="shared" si="106"/>
        <v>98988</v>
      </c>
      <c r="EI20" s="64">
        <f t="shared" si="107"/>
        <v>116055</v>
      </c>
      <c r="EJ20" s="64">
        <f t="shared" si="108"/>
        <v>215043</v>
      </c>
      <c r="EK20" s="61">
        <v>28632</v>
      </c>
      <c r="EL20" s="61">
        <v>37719</v>
      </c>
      <c r="EM20" s="64">
        <f>EK20+EL20</f>
        <v>66351</v>
      </c>
      <c r="EN20" s="76">
        <f>+EK20*100/EH20</f>
        <v>28.924718147654261</v>
      </c>
      <c r="EO20" s="76">
        <f>+EL20*100/EI20</f>
        <v>32.500969367972083</v>
      </c>
      <c r="EP20" s="76">
        <f>+EM20*100/EJ20</f>
        <v>30.854759280701998</v>
      </c>
      <c r="EQ20" s="64">
        <f>+CI20</f>
        <v>14110</v>
      </c>
      <c r="ER20" s="64">
        <f>+CJ20</f>
        <v>15698</v>
      </c>
      <c r="ES20" s="64">
        <f>+CK20</f>
        <v>29808</v>
      </c>
      <c r="ET20" s="61">
        <v>3679</v>
      </c>
      <c r="EU20" s="61">
        <v>4609</v>
      </c>
      <c r="EV20" s="64">
        <f>ET20+EU20</f>
        <v>8288</v>
      </c>
      <c r="EW20" s="76">
        <f>+ET20*100/EQ20</f>
        <v>26.073706591070163</v>
      </c>
      <c r="EX20" s="76">
        <f>+EU20*100/ER20</f>
        <v>29.360428080010191</v>
      </c>
      <c r="EY20" s="76">
        <f>+EV20*100/ES20</f>
        <v>27.804616210413311</v>
      </c>
      <c r="EZ20" s="64">
        <f>+EB20</f>
        <v>25560</v>
      </c>
      <c r="FA20" s="64">
        <f>+EC20</f>
        <v>31645</v>
      </c>
      <c r="FB20" s="64">
        <f>+ED20</f>
        <v>57205</v>
      </c>
      <c r="FC20" s="61">
        <v>5751</v>
      </c>
      <c r="FD20" s="61">
        <v>7760</v>
      </c>
      <c r="FE20" s="64">
        <f>FC20+FD20</f>
        <v>13511</v>
      </c>
      <c r="FF20" s="76">
        <f>+FC20*100/EZ20</f>
        <v>22.5</v>
      </c>
      <c r="FG20" s="76">
        <f>+FD20*100/FA20</f>
        <v>24.522041396745141</v>
      </c>
      <c r="FH20" s="76">
        <f>+FE20*100/FB20</f>
        <v>23.618564810768291</v>
      </c>
    </row>
    <row r="21" spans="1:164" s="53" customFormat="1" ht="29.25" customHeight="1" x14ac:dyDescent="0.25">
      <c r="A21" s="127">
        <v>10</v>
      </c>
      <c r="B21" s="128" t="s">
        <v>87</v>
      </c>
      <c r="C21" s="73"/>
      <c r="D21" s="73"/>
      <c r="E21" s="73"/>
      <c r="F21" s="73"/>
      <c r="G21" s="73"/>
      <c r="H21" s="73"/>
      <c r="I21" s="73"/>
      <c r="J21" s="73"/>
      <c r="K21" s="73"/>
      <c r="L21" s="77"/>
      <c r="M21" s="77"/>
      <c r="N21" s="77"/>
      <c r="O21" s="69"/>
      <c r="P21" s="69"/>
      <c r="Q21" s="69"/>
      <c r="R21" s="87">
        <v>46</v>
      </c>
      <c r="S21" s="87">
        <v>49</v>
      </c>
      <c r="T21" s="87">
        <f>R21+S21</f>
        <v>95</v>
      </c>
      <c r="U21" s="87">
        <v>44</v>
      </c>
      <c r="V21" s="87">
        <v>49</v>
      </c>
      <c r="W21" s="87">
        <f>U21+V21</f>
        <v>93</v>
      </c>
      <c r="X21" s="73"/>
      <c r="Y21" s="73"/>
      <c r="Z21" s="73"/>
      <c r="AA21" s="64">
        <f t="shared" si="159"/>
        <v>44</v>
      </c>
      <c r="AB21" s="64">
        <f t="shared" si="159"/>
        <v>49</v>
      </c>
      <c r="AC21" s="64">
        <f t="shared" si="159"/>
        <v>93</v>
      </c>
      <c r="AD21" s="68">
        <f t="shared" si="160"/>
        <v>0.95652173913043481</v>
      </c>
      <c r="AE21" s="68">
        <f t="shared" si="160"/>
        <v>1</v>
      </c>
      <c r="AF21" s="68">
        <f t="shared" si="160"/>
        <v>0.97894736842105268</v>
      </c>
      <c r="AG21" s="64">
        <f t="shared" ref="AG21:AG36" si="174">C21+R21</f>
        <v>46</v>
      </c>
      <c r="AH21" s="64">
        <f t="shared" ref="AH21:AH36" si="175">D21+S21</f>
        <v>49</v>
      </c>
      <c r="AI21" s="64">
        <f t="shared" ref="AI21:AI37" si="176">E21+T21</f>
        <v>95</v>
      </c>
      <c r="AJ21" s="64">
        <f t="shared" ref="AJ21:AJ36" si="177">F21+U21</f>
        <v>44</v>
      </c>
      <c r="AK21" s="64">
        <f t="shared" ref="AK21:AK36" si="178">G21+V21</f>
        <v>49</v>
      </c>
      <c r="AL21" s="64">
        <f t="shared" ref="AL21:AL36" si="179">H21+W21</f>
        <v>93</v>
      </c>
      <c r="AM21" s="77"/>
      <c r="AN21" s="77"/>
      <c r="AO21" s="77"/>
      <c r="AP21" s="64">
        <f t="shared" ref="AP21:AP52" si="180">L21+AA21</f>
        <v>44</v>
      </c>
      <c r="AQ21" s="64">
        <f t="shared" ref="AQ21:AQ52" si="181">M21+AB21</f>
        <v>49</v>
      </c>
      <c r="AR21" s="64">
        <f t="shared" ref="AR21:AR52" si="182">N21+AC21</f>
        <v>93</v>
      </c>
      <c r="AS21" s="68">
        <f t="shared" si="125"/>
        <v>0.95652173913043481</v>
      </c>
      <c r="AT21" s="68">
        <f t="shared" si="162"/>
        <v>1</v>
      </c>
      <c r="AU21" s="68">
        <f t="shared" si="162"/>
        <v>0.97894736842105268</v>
      </c>
      <c r="AV21" s="73"/>
      <c r="AW21" s="73"/>
      <c r="AX21" s="73"/>
      <c r="AY21" s="73"/>
      <c r="AZ21" s="73"/>
      <c r="BA21" s="73"/>
      <c r="BB21" s="73"/>
      <c r="BC21" s="73"/>
      <c r="BD21" s="73"/>
      <c r="BE21" s="77"/>
      <c r="BF21" s="77"/>
      <c r="BG21" s="77"/>
      <c r="BH21" s="69"/>
      <c r="BI21" s="69"/>
      <c r="BJ21" s="69"/>
      <c r="BK21" s="73"/>
      <c r="BL21" s="73"/>
      <c r="BM21" s="73"/>
      <c r="BN21" s="73"/>
      <c r="BO21" s="73"/>
      <c r="BP21" s="73"/>
      <c r="BQ21" s="73"/>
      <c r="BR21" s="73"/>
      <c r="BS21" s="73"/>
      <c r="BT21" s="77"/>
      <c r="BU21" s="77"/>
      <c r="BV21" s="77"/>
      <c r="BW21" s="69"/>
      <c r="BX21" s="69"/>
      <c r="BY21" s="69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69"/>
      <c r="CM21" s="69"/>
      <c r="CN21" s="69"/>
      <c r="CO21" s="73"/>
      <c r="CP21" s="73"/>
      <c r="CQ21" s="73"/>
      <c r="CR21" s="73"/>
      <c r="CS21" s="73"/>
      <c r="CT21" s="73"/>
      <c r="CU21" s="73"/>
      <c r="CV21" s="73"/>
      <c r="CW21" s="73"/>
      <c r="CX21" s="77"/>
      <c r="CY21" s="77"/>
      <c r="CZ21" s="77"/>
      <c r="DA21" s="69"/>
      <c r="DB21" s="69"/>
      <c r="DC21" s="69"/>
      <c r="DD21" s="73"/>
      <c r="DE21" s="73"/>
      <c r="DF21" s="73"/>
      <c r="DG21" s="73"/>
      <c r="DH21" s="73"/>
      <c r="DI21" s="73"/>
      <c r="DJ21" s="73"/>
      <c r="DK21" s="73"/>
      <c r="DL21" s="73"/>
      <c r="DM21" s="77"/>
      <c r="DN21" s="77"/>
      <c r="DO21" s="77"/>
      <c r="DP21" s="69"/>
      <c r="DQ21" s="69"/>
      <c r="DR21" s="69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69"/>
      <c r="EF21" s="69"/>
      <c r="EG21" s="69"/>
      <c r="EH21" s="64">
        <f t="shared" si="106"/>
        <v>44</v>
      </c>
      <c r="EI21" s="64">
        <f t="shared" si="107"/>
        <v>49</v>
      </c>
      <c r="EJ21" s="64">
        <f t="shared" si="108"/>
        <v>93</v>
      </c>
      <c r="EK21" s="77"/>
      <c r="EL21" s="77"/>
      <c r="EM21" s="77"/>
      <c r="EN21" s="77"/>
      <c r="EO21" s="78"/>
      <c r="EP21" s="78"/>
      <c r="EQ21" s="77"/>
      <c r="ER21" s="77"/>
      <c r="ES21" s="77"/>
      <c r="ET21" s="77"/>
      <c r="EU21" s="77"/>
      <c r="EV21" s="77"/>
      <c r="EW21" s="78"/>
      <c r="EX21" s="78"/>
      <c r="EY21" s="78"/>
      <c r="EZ21" s="77"/>
      <c r="FA21" s="77"/>
      <c r="FB21" s="77"/>
      <c r="FC21" s="77"/>
      <c r="FD21" s="77"/>
      <c r="FE21" s="77"/>
      <c r="FF21" s="78"/>
      <c r="FG21" s="78"/>
      <c r="FH21" s="78"/>
    </row>
    <row r="22" spans="1:164" ht="29.25" customHeight="1" x14ac:dyDescent="0.25">
      <c r="A22" s="127">
        <v>11</v>
      </c>
      <c r="B22" s="128" t="s">
        <v>88</v>
      </c>
      <c r="C22" s="71">
        <v>295</v>
      </c>
      <c r="D22" s="71">
        <v>254</v>
      </c>
      <c r="E22" s="71">
        <f t="shared" ref="E22:E28" si="183">C22+D22</f>
        <v>549</v>
      </c>
      <c r="F22" s="71">
        <v>290</v>
      </c>
      <c r="G22" s="71">
        <v>240</v>
      </c>
      <c r="H22" s="71">
        <f t="shared" ref="H22:H28" si="184">F22+G22</f>
        <v>530</v>
      </c>
      <c r="I22" s="71">
        <v>3</v>
      </c>
      <c r="J22" s="71"/>
      <c r="K22" s="71">
        <f>I22+J22</f>
        <v>3</v>
      </c>
      <c r="L22" s="66">
        <f t="shared" ref="L22:N23" si="185">F22+I22</f>
        <v>293</v>
      </c>
      <c r="M22" s="64">
        <f t="shared" si="185"/>
        <v>240</v>
      </c>
      <c r="N22" s="64">
        <f t="shared" si="185"/>
        <v>533</v>
      </c>
      <c r="O22" s="68">
        <f t="shared" ref="O22:O37" si="186">L22/C22</f>
        <v>0.99322033898305084</v>
      </c>
      <c r="P22" s="68">
        <f t="shared" ref="P22:P37" si="187">M22/D22</f>
        <v>0.94488188976377951</v>
      </c>
      <c r="Q22" s="68">
        <f t="shared" ref="Q22:Q36" si="188">N22/E22</f>
        <v>0.97085610200364303</v>
      </c>
      <c r="R22" s="71">
        <v>3</v>
      </c>
      <c r="S22" s="71">
        <v>0</v>
      </c>
      <c r="T22" s="71">
        <f>R22+S22</f>
        <v>3</v>
      </c>
      <c r="U22" s="71">
        <v>3</v>
      </c>
      <c r="V22" s="71">
        <v>0</v>
      </c>
      <c r="W22" s="71">
        <f>U22+V22</f>
        <v>3</v>
      </c>
      <c r="X22" s="73"/>
      <c r="Y22" s="73"/>
      <c r="Z22" s="73"/>
      <c r="AA22" s="66">
        <f t="shared" si="159"/>
        <v>3</v>
      </c>
      <c r="AB22" s="64">
        <f t="shared" si="159"/>
        <v>0</v>
      </c>
      <c r="AC22" s="64">
        <f t="shared" si="159"/>
        <v>3</v>
      </c>
      <c r="AD22" s="68">
        <f t="shared" si="160"/>
        <v>1</v>
      </c>
      <c r="AE22" s="68"/>
      <c r="AF22" s="68">
        <f t="shared" si="160"/>
        <v>1</v>
      </c>
      <c r="AG22" s="64">
        <f t="shared" si="174"/>
        <v>298</v>
      </c>
      <c r="AH22" s="64">
        <f t="shared" si="175"/>
        <v>254</v>
      </c>
      <c r="AI22" s="64">
        <f t="shared" si="176"/>
        <v>552</v>
      </c>
      <c r="AJ22" s="64">
        <f t="shared" si="177"/>
        <v>293</v>
      </c>
      <c r="AK22" s="64">
        <f t="shared" si="178"/>
        <v>240</v>
      </c>
      <c r="AL22" s="64">
        <f t="shared" si="179"/>
        <v>533</v>
      </c>
      <c r="AM22" s="64">
        <f t="shared" ref="AM22:AO26" si="189">I22+X22</f>
        <v>3</v>
      </c>
      <c r="AN22" s="64">
        <f t="shared" si="189"/>
        <v>0</v>
      </c>
      <c r="AO22" s="64">
        <f t="shared" si="189"/>
        <v>3</v>
      </c>
      <c r="AP22" s="64">
        <f t="shared" si="180"/>
        <v>296</v>
      </c>
      <c r="AQ22" s="64">
        <f t="shared" si="181"/>
        <v>240</v>
      </c>
      <c r="AR22" s="64">
        <f t="shared" si="182"/>
        <v>536</v>
      </c>
      <c r="AS22" s="68">
        <f t="shared" si="125"/>
        <v>0.99328859060402686</v>
      </c>
      <c r="AT22" s="68">
        <f t="shared" si="162"/>
        <v>0.94488188976377951</v>
      </c>
      <c r="AU22" s="68">
        <f t="shared" si="162"/>
        <v>0.97101449275362317</v>
      </c>
      <c r="AV22" s="71">
        <v>76</v>
      </c>
      <c r="AW22" s="71">
        <v>65</v>
      </c>
      <c r="AX22" s="71">
        <f>AV22+AW22</f>
        <v>141</v>
      </c>
      <c r="AY22" s="71">
        <v>76</v>
      </c>
      <c r="AZ22" s="71">
        <v>58</v>
      </c>
      <c r="BA22" s="71">
        <f>AY22+AZ22</f>
        <v>134</v>
      </c>
      <c r="BB22" s="73"/>
      <c r="BC22" s="73"/>
      <c r="BD22" s="73"/>
      <c r="BE22" s="66">
        <f t="shared" si="163"/>
        <v>76</v>
      </c>
      <c r="BF22" s="64">
        <f t="shared" si="163"/>
        <v>58</v>
      </c>
      <c r="BG22" s="64">
        <f t="shared" si="163"/>
        <v>134</v>
      </c>
      <c r="BH22" s="68">
        <f t="shared" ref="BH22:BI28" si="190">BE22/AV22</f>
        <v>1</v>
      </c>
      <c r="BI22" s="68">
        <f t="shared" si="190"/>
        <v>0.89230769230769236</v>
      </c>
      <c r="BJ22" s="68">
        <f t="shared" ref="BJ22:BJ30" si="191">BG22/AX22</f>
        <v>0.95035460992907805</v>
      </c>
      <c r="BK22" s="73"/>
      <c r="BL22" s="73"/>
      <c r="BM22" s="73"/>
      <c r="BN22" s="73"/>
      <c r="BO22" s="73"/>
      <c r="BP22" s="73"/>
      <c r="BQ22" s="73"/>
      <c r="BR22" s="73"/>
      <c r="BS22" s="73"/>
      <c r="BT22" s="77"/>
      <c r="BU22" s="77"/>
      <c r="BV22" s="77"/>
      <c r="BW22" s="69"/>
      <c r="BX22" s="69"/>
      <c r="BY22" s="69"/>
      <c r="BZ22" s="64">
        <f t="shared" si="165"/>
        <v>76</v>
      </c>
      <c r="CA22" s="64">
        <f t="shared" si="166"/>
        <v>65</v>
      </c>
      <c r="CB22" s="64">
        <f t="shared" si="167"/>
        <v>141</v>
      </c>
      <c r="CC22" s="64">
        <f t="shared" ref="CC22:CC36" si="192">AY22+BN22</f>
        <v>76</v>
      </c>
      <c r="CD22" s="64">
        <f t="shared" ref="CD22:CD36" si="193">AZ22+BO22</f>
        <v>58</v>
      </c>
      <c r="CE22" s="64">
        <f t="shared" ref="CE22:CE36" si="194">BA22+BP22</f>
        <v>134</v>
      </c>
      <c r="CF22" s="75"/>
      <c r="CG22" s="75"/>
      <c r="CH22" s="75"/>
      <c r="CI22" s="64">
        <f t="shared" ref="CI22:CI36" si="195">BE22+BT22</f>
        <v>76</v>
      </c>
      <c r="CJ22" s="64">
        <f t="shared" ref="CJ22:CJ36" si="196">BF22+BU22</f>
        <v>58</v>
      </c>
      <c r="CK22" s="64">
        <f t="shared" ref="CK22:CK36" si="197">BG22+BV22</f>
        <v>134</v>
      </c>
      <c r="CL22" s="68">
        <f>CI22/BZ22</f>
        <v>1</v>
      </c>
      <c r="CM22" s="68">
        <f>CJ22/CA22</f>
        <v>0.89230769230769236</v>
      </c>
      <c r="CN22" s="68">
        <f>CK22/CB22</f>
        <v>0.95035460992907805</v>
      </c>
      <c r="CO22" s="71">
        <v>69</v>
      </c>
      <c r="CP22" s="71">
        <v>95</v>
      </c>
      <c r="CQ22" s="71">
        <f>CO22+CP22</f>
        <v>164</v>
      </c>
      <c r="CR22" s="87">
        <v>68</v>
      </c>
      <c r="CS22" s="87">
        <v>94</v>
      </c>
      <c r="CT22" s="87">
        <f>CR22+CS22</f>
        <v>162</v>
      </c>
      <c r="CU22" s="73"/>
      <c r="CV22" s="73"/>
      <c r="CW22" s="73"/>
      <c r="CX22" s="66">
        <f t="shared" si="169"/>
        <v>68</v>
      </c>
      <c r="CY22" s="64">
        <f t="shared" si="169"/>
        <v>94</v>
      </c>
      <c r="CZ22" s="64">
        <f t="shared" si="169"/>
        <v>162</v>
      </c>
      <c r="DA22" s="68">
        <f t="shared" ref="DA22:DB24" si="198">CX22/CO22</f>
        <v>0.98550724637681164</v>
      </c>
      <c r="DB22" s="68">
        <f t="shared" si="198"/>
        <v>0.98947368421052628</v>
      </c>
      <c r="DC22" s="68">
        <f t="shared" ref="DC22:DC30" si="199">CZ22/CQ22</f>
        <v>0.98780487804878048</v>
      </c>
      <c r="DD22" s="72"/>
      <c r="DE22" s="72"/>
      <c r="DF22" s="72"/>
      <c r="DG22" s="72"/>
      <c r="DH22" s="72"/>
      <c r="DI22" s="72"/>
      <c r="DJ22" s="72"/>
      <c r="DK22" s="72"/>
      <c r="DL22" s="72"/>
      <c r="DM22" s="75"/>
      <c r="DN22" s="75"/>
      <c r="DO22" s="75"/>
      <c r="DP22" s="125"/>
      <c r="DQ22" s="125"/>
      <c r="DR22" s="125"/>
      <c r="DS22" s="64">
        <f t="shared" ref="DS22:DX24" si="200">CO22+DD22</f>
        <v>69</v>
      </c>
      <c r="DT22" s="64">
        <f t="shared" si="200"/>
        <v>95</v>
      </c>
      <c r="DU22" s="64">
        <f t="shared" si="200"/>
        <v>164</v>
      </c>
      <c r="DV22" s="64">
        <f t="shared" si="200"/>
        <v>68</v>
      </c>
      <c r="DW22" s="64">
        <f t="shared" si="200"/>
        <v>94</v>
      </c>
      <c r="DX22" s="64">
        <f t="shared" si="200"/>
        <v>162</v>
      </c>
      <c r="DY22" s="77"/>
      <c r="DZ22" s="77"/>
      <c r="EA22" s="77"/>
      <c r="EB22" s="64">
        <f t="shared" ref="EB22:ED24" si="201">CX22+DM22</f>
        <v>68</v>
      </c>
      <c r="EC22" s="64">
        <f t="shared" si="201"/>
        <v>94</v>
      </c>
      <c r="ED22" s="64">
        <f t="shared" si="201"/>
        <v>162</v>
      </c>
      <c r="EE22" s="68">
        <f>EB22/DS22</f>
        <v>0.98550724637681164</v>
      </c>
      <c r="EF22" s="68">
        <f>EC22/DT22</f>
        <v>0.98947368421052628</v>
      </c>
      <c r="EG22" s="68">
        <f>ED22/DU22</f>
        <v>0.98780487804878048</v>
      </c>
      <c r="EH22" s="64">
        <f t="shared" si="106"/>
        <v>296</v>
      </c>
      <c r="EI22" s="64">
        <f t="shared" si="107"/>
        <v>240</v>
      </c>
      <c r="EJ22" s="64">
        <f t="shared" si="108"/>
        <v>536</v>
      </c>
      <c r="EK22" s="64">
        <v>276</v>
      </c>
      <c r="EL22" s="64">
        <v>222</v>
      </c>
      <c r="EM22" s="64">
        <f>EK22+EL22</f>
        <v>498</v>
      </c>
      <c r="EN22" s="76">
        <f>+EK22*100/EH22</f>
        <v>93.243243243243242</v>
      </c>
      <c r="EO22" s="76">
        <f>+EL22*100/EI22</f>
        <v>92.5</v>
      </c>
      <c r="EP22" s="76">
        <f>+EM22*100/EJ22</f>
        <v>92.910447761194035</v>
      </c>
      <c r="EQ22" s="64">
        <f t="shared" ref="EQ22:ES26" si="202">+CI22</f>
        <v>76</v>
      </c>
      <c r="ER22" s="64">
        <f t="shared" si="202"/>
        <v>58</v>
      </c>
      <c r="ES22" s="64">
        <f t="shared" si="202"/>
        <v>134</v>
      </c>
      <c r="ET22" s="64">
        <v>72</v>
      </c>
      <c r="EU22" s="64">
        <v>40</v>
      </c>
      <c r="EV22" s="64">
        <f>ET22+EU22</f>
        <v>112</v>
      </c>
      <c r="EW22" s="76">
        <f>+ET22*100/EQ22</f>
        <v>94.736842105263165</v>
      </c>
      <c r="EX22" s="76">
        <f>+EU22*100/ER22</f>
        <v>68.965517241379317</v>
      </c>
      <c r="EY22" s="76">
        <f>+EV22*100/ES22</f>
        <v>83.582089552238813</v>
      </c>
      <c r="EZ22" s="64">
        <f t="shared" ref="EZ22:FB24" si="203">+EB22</f>
        <v>68</v>
      </c>
      <c r="FA22" s="64">
        <f t="shared" si="203"/>
        <v>94</v>
      </c>
      <c r="FB22" s="64">
        <f t="shared" si="203"/>
        <v>162</v>
      </c>
      <c r="FC22" s="64">
        <v>65</v>
      </c>
      <c r="FD22" s="64">
        <v>58</v>
      </c>
      <c r="FE22" s="64">
        <f>FC22+FD22</f>
        <v>123</v>
      </c>
      <c r="FF22" s="76">
        <f>+FC22*100/EZ22</f>
        <v>95.588235294117652</v>
      </c>
      <c r="FG22" s="76">
        <f>+FD22*100/FA22</f>
        <v>61.702127659574465</v>
      </c>
      <c r="FH22" s="76">
        <f>+FE22*100/FB22</f>
        <v>75.925925925925924</v>
      </c>
    </row>
    <row r="23" spans="1:164" ht="30" customHeight="1" x14ac:dyDescent="0.25">
      <c r="A23" s="127">
        <v>12</v>
      </c>
      <c r="B23" s="128" t="s">
        <v>47</v>
      </c>
      <c r="C23" s="71">
        <v>7978</v>
      </c>
      <c r="D23" s="71">
        <v>8958</v>
      </c>
      <c r="E23" s="71">
        <f t="shared" si="183"/>
        <v>16936</v>
      </c>
      <c r="F23" s="71">
        <v>6964</v>
      </c>
      <c r="G23" s="71">
        <v>8268</v>
      </c>
      <c r="H23" s="71">
        <f t="shared" si="184"/>
        <v>15232</v>
      </c>
      <c r="I23" s="71">
        <v>345</v>
      </c>
      <c r="J23" s="71">
        <v>254</v>
      </c>
      <c r="K23" s="71">
        <f>I23+J23</f>
        <v>599</v>
      </c>
      <c r="L23" s="66">
        <f t="shared" si="185"/>
        <v>7309</v>
      </c>
      <c r="M23" s="64">
        <f t="shared" si="185"/>
        <v>8522</v>
      </c>
      <c r="N23" s="64">
        <f t="shared" si="185"/>
        <v>15831</v>
      </c>
      <c r="O23" s="68">
        <f t="shared" si="186"/>
        <v>0.91614439709200302</v>
      </c>
      <c r="P23" s="68">
        <f t="shared" si="187"/>
        <v>0.95132842152266128</v>
      </c>
      <c r="Q23" s="68">
        <f t="shared" si="188"/>
        <v>0.93475436939064716</v>
      </c>
      <c r="R23" s="71">
        <v>590</v>
      </c>
      <c r="S23" s="71">
        <v>350</v>
      </c>
      <c r="T23" s="71">
        <f>R23+S23</f>
        <v>940</v>
      </c>
      <c r="U23" s="71">
        <v>274</v>
      </c>
      <c r="V23" s="71">
        <v>170</v>
      </c>
      <c r="W23" s="71">
        <f>U23+V23</f>
        <v>444</v>
      </c>
      <c r="X23" s="71">
        <v>50</v>
      </c>
      <c r="Y23" s="71">
        <v>19</v>
      </c>
      <c r="Z23" s="71">
        <f>X23+Y23</f>
        <v>69</v>
      </c>
      <c r="AA23" s="66">
        <f t="shared" si="159"/>
        <v>324</v>
      </c>
      <c r="AB23" s="64">
        <f t="shared" si="159"/>
        <v>189</v>
      </c>
      <c r="AC23" s="64">
        <f t="shared" si="159"/>
        <v>513</v>
      </c>
      <c r="AD23" s="68">
        <f t="shared" si="160"/>
        <v>0.54915254237288136</v>
      </c>
      <c r="AE23" s="68">
        <f t="shared" si="160"/>
        <v>0.54</v>
      </c>
      <c r="AF23" s="68">
        <f t="shared" si="160"/>
        <v>0.54574468085106387</v>
      </c>
      <c r="AG23" s="64">
        <f t="shared" si="174"/>
        <v>8568</v>
      </c>
      <c r="AH23" s="64">
        <f t="shared" si="175"/>
        <v>9308</v>
      </c>
      <c r="AI23" s="64">
        <f t="shared" si="176"/>
        <v>17876</v>
      </c>
      <c r="AJ23" s="64">
        <f t="shared" si="177"/>
        <v>7238</v>
      </c>
      <c r="AK23" s="64">
        <f t="shared" si="178"/>
        <v>8438</v>
      </c>
      <c r="AL23" s="64">
        <f t="shared" si="179"/>
        <v>15676</v>
      </c>
      <c r="AM23" s="64">
        <f t="shared" si="189"/>
        <v>395</v>
      </c>
      <c r="AN23" s="64">
        <f t="shared" si="189"/>
        <v>273</v>
      </c>
      <c r="AO23" s="64">
        <f t="shared" si="189"/>
        <v>668</v>
      </c>
      <c r="AP23" s="64">
        <f t="shared" si="180"/>
        <v>7633</v>
      </c>
      <c r="AQ23" s="64">
        <f t="shared" si="181"/>
        <v>8711</v>
      </c>
      <c r="AR23" s="64">
        <f t="shared" si="182"/>
        <v>16344</v>
      </c>
      <c r="AS23" s="68">
        <f t="shared" si="125"/>
        <v>0.89087301587301593</v>
      </c>
      <c r="AT23" s="68">
        <f t="shared" si="162"/>
        <v>0.93586162440911047</v>
      </c>
      <c r="AU23" s="68">
        <f t="shared" si="162"/>
        <v>0.91429850078317298</v>
      </c>
      <c r="AV23" s="71">
        <v>143</v>
      </c>
      <c r="AW23" s="71">
        <v>179</v>
      </c>
      <c r="AX23" s="71">
        <f>AV23+AW23</f>
        <v>322</v>
      </c>
      <c r="AY23" s="71">
        <v>119</v>
      </c>
      <c r="AZ23" s="71">
        <v>149</v>
      </c>
      <c r="BA23" s="71">
        <f>AY23+AZ23</f>
        <v>268</v>
      </c>
      <c r="BB23" s="71">
        <v>9</v>
      </c>
      <c r="BC23" s="71">
        <v>14</v>
      </c>
      <c r="BD23" s="71">
        <f>BB23+BC23</f>
        <v>23</v>
      </c>
      <c r="BE23" s="66">
        <f t="shared" si="163"/>
        <v>128</v>
      </c>
      <c r="BF23" s="64">
        <f t="shared" si="163"/>
        <v>163</v>
      </c>
      <c r="BG23" s="64">
        <f t="shared" si="163"/>
        <v>291</v>
      </c>
      <c r="BH23" s="68">
        <f t="shared" si="190"/>
        <v>0.8951048951048951</v>
      </c>
      <c r="BI23" s="68">
        <f t="shared" si="190"/>
        <v>0.91061452513966479</v>
      </c>
      <c r="BJ23" s="68">
        <f t="shared" si="191"/>
        <v>0.90372670807453415</v>
      </c>
      <c r="BK23" s="71">
        <v>11</v>
      </c>
      <c r="BL23" s="71">
        <v>12</v>
      </c>
      <c r="BM23" s="71">
        <f>BK23+BL23</f>
        <v>23</v>
      </c>
      <c r="BN23" s="71">
        <v>6</v>
      </c>
      <c r="BO23" s="71">
        <v>4</v>
      </c>
      <c r="BP23" s="71">
        <f>BN23+BO23</f>
        <v>10</v>
      </c>
      <c r="BQ23" s="71">
        <v>2</v>
      </c>
      <c r="BR23" s="71">
        <v>1</v>
      </c>
      <c r="BS23" s="71">
        <f>BQ23+BR23</f>
        <v>3</v>
      </c>
      <c r="BT23" s="66">
        <f t="shared" si="164"/>
        <v>8</v>
      </c>
      <c r="BU23" s="64">
        <f t="shared" si="164"/>
        <v>5</v>
      </c>
      <c r="BV23" s="64">
        <f t="shared" si="164"/>
        <v>13</v>
      </c>
      <c r="BW23" s="68">
        <f>BT23/BK23</f>
        <v>0.72727272727272729</v>
      </c>
      <c r="BX23" s="68">
        <f>BU23/BL23</f>
        <v>0.41666666666666669</v>
      </c>
      <c r="BY23" s="68">
        <f t="shared" ref="BY23:BY30" si="204">BV23/BM23</f>
        <v>0.56521739130434778</v>
      </c>
      <c r="BZ23" s="64">
        <f t="shared" si="165"/>
        <v>154</v>
      </c>
      <c r="CA23" s="64">
        <f t="shared" si="166"/>
        <v>191</v>
      </c>
      <c r="CB23" s="64">
        <f t="shared" si="167"/>
        <v>345</v>
      </c>
      <c r="CC23" s="64">
        <f t="shared" si="192"/>
        <v>125</v>
      </c>
      <c r="CD23" s="64">
        <f t="shared" si="193"/>
        <v>153</v>
      </c>
      <c r="CE23" s="64">
        <f t="shared" si="194"/>
        <v>278</v>
      </c>
      <c r="CF23" s="64">
        <f t="shared" ref="CF23:CH26" si="205">BB23+BQ23</f>
        <v>11</v>
      </c>
      <c r="CG23" s="64">
        <f t="shared" si="205"/>
        <v>15</v>
      </c>
      <c r="CH23" s="64">
        <f t="shared" si="205"/>
        <v>26</v>
      </c>
      <c r="CI23" s="64">
        <f t="shared" si="195"/>
        <v>136</v>
      </c>
      <c r="CJ23" s="64">
        <f t="shared" si="196"/>
        <v>168</v>
      </c>
      <c r="CK23" s="64">
        <f t="shared" si="197"/>
        <v>304</v>
      </c>
      <c r="CL23" s="68">
        <f t="shared" ref="CL23:CN36" si="206">CI23/BZ23</f>
        <v>0.88311688311688308</v>
      </c>
      <c r="CM23" s="68">
        <f t="shared" si="206"/>
        <v>0.87958115183246077</v>
      </c>
      <c r="CN23" s="68">
        <f t="shared" si="206"/>
        <v>0.88115942028985506</v>
      </c>
      <c r="CO23" s="71">
        <v>992</v>
      </c>
      <c r="CP23" s="71">
        <v>1123</v>
      </c>
      <c r="CQ23" s="71">
        <f>CO23+CP23</f>
        <v>2115</v>
      </c>
      <c r="CR23" s="71">
        <v>863</v>
      </c>
      <c r="CS23" s="71">
        <v>1004</v>
      </c>
      <c r="CT23" s="71">
        <f>CR23+CS23</f>
        <v>1867</v>
      </c>
      <c r="CU23" s="71">
        <v>48</v>
      </c>
      <c r="CV23" s="71">
        <v>43</v>
      </c>
      <c r="CW23" s="71">
        <f>CU23+CV23</f>
        <v>91</v>
      </c>
      <c r="CX23" s="66">
        <f t="shared" si="169"/>
        <v>911</v>
      </c>
      <c r="CY23" s="64">
        <f t="shared" si="169"/>
        <v>1047</v>
      </c>
      <c r="CZ23" s="64">
        <f t="shared" si="169"/>
        <v>1958</v>
      </c>
      <c r="DA23" s="68">
        <f t="shared" si="198"/>
        <v>0.91834677419354838</v>
      </c>
      <c r="DB23" s="68">
        <f t="shared" si="198"/>
        <v>0.93232413178984863</v>
      </c>
      <c r="DC23" s="68">
        <f t="shared" si="199"/>
        <v>0.92576832151300237</v>
      </c>
      <c r="DD23" s="71">
        <v>67</v>
      </c>
      <c r="DE23" s="71">
        <v>44</v>
      </c>
      <c r="DF23" s="71">
        <f>DD23+DE23</f>
        <v>111</v>
      </c>
      <c r="DG23" s="71">
        <v>29</v>
      </c>
      <c r="DH23" s="71">
        <v>26</v>
      </c>
      <c r="DI23" s="71">
        <f>DG23+DH23</f>
        <v>55</v>
      </c>
      <c r="DJ23" s="71">
        <v>9</v>
      </c>
      <c r="DK23" s="71">
        <v>3</v>
      </c>
      <c r="DL23" s="71">
        <f>DJ23+DK23</f>
        <v>12</v>
      </c>
      <c r="DM23" s="66">
        <f t="shared" ref="DM23:DO30" si="207">DG23+DJ23</f>
        <v>38</v>
      </c>
      <c r="DN23" s="64">
        <f t="shared" si="207"/>
        <v>29</v>
      </c>
      <c r="DO23" s="64">
        <f t="shared" si="207"/>
        <v>67</v>
      </c>
      <c r="DP23" s="68">
        <f t="shared" ref="DP23:DQ24" si="208">DM23/DD23</f>
        <v>0.56716417910447758</v>
      </c>
      <c r="DQ23" s="68">
        <f t="shared" si="208"/>
        <v>0.65909090909090906</v>
      </c>
      <c r="DR23" s="68">
        <f t="shared" ref="DR23:DR30" si="209">DO23/DF23</f>
        <v>0.60360360360360366</v>
      </c>
      <c r="DS23" s="64">
        <f t="shared" si="200"/>
        <v>1059</v>
      </c>
      <c r="DT23" s="64">
        <f t="shared" si="200"/>
        <v>1167</v>
      </c>
      <c r="DU23" s="64">
        <f t="shared" si="200"/>
        <v>2226</v>
      </c>
      <c r="DV23" s="64">
        <f t="shared" si="200"/>
        <v>892</v>
      </c>
      <c r="DW23" s="64">
        <f t="shared" si="200"/>
        <v>1030</v>
      </c>
      <c r="DX23" s="64">
        <f t="shared" si="200"/>
        <v>1922</v>
      </c>
      <c r="DY23" s="64">
        <f t="shared" ref="DY23:EA24" si="210">CU23+DJ23</f>
        <v>57</v>
      </c>
      <c r="DZ23" s="64">
        <f t="shared" si="210"/>
        <v>46</v>
      </c>
      <c r="EA23" s="64">
        <f t="shared" si="210"/>
        <v>103</v>
      </c>
      <c r="EB23" s="64">
        <f t="shared" si="201"/>
        <v>949</v>
      </c>
      <c r="EC23" s="64">
        <f t="shared" si="201"/>
        <v>1076</v>
      </c>
      <c r="ED23" s="64">
        <f t="shared" si="201"/>
        <v>2025</v>
      </c>
      <c r="EE23" s="68">
        <f t="shared" ref="EE23:EG36" si="211">EB23/DS23</f>
        <v>0.89612842304060436</v>
      </c>
      <c r="EF23" s="68">
        <f t="shared" si="211"/>
        <v>0.92202227934875747</v>
      </c>
      <c r="EG23" s="68">
        <f t="shared" si="211"/>
        <v>0.90970350404312672</v>
      </c>
      <c r="EH23" s="64">
        <f t="shared" si="106"/>
        <v>7633</v>
      </c>
      <c r="EI23" s="64">
        <f t="shared" si="107"/>
        <v>8711</v>
      </c>
      <c r="EJ23" s="64">
        <f t="shared" si="108"/>
        <v>16344</v>
      </c>
      <c r="EK23" s="61">
        <v>3487</v>
      </c>
      <c r="EL23" s="61">
        <v>5392</v>
      </c>
      <c r="EM23" s="64">
        <f t="shared" ref="EM23:EM24" si="212">EK23+EL23</f>
        <v>8879</v>
      </c>
      <c r="EN23" s="76">
        <f t="shared" ref="EN23:EP24" si="213">+EK23*100/EH23</f>
        <v>45.6832176077558</v>
      </c>
      <c r="EO23" s="76">
        <f t="shared" si="213"/>
        <v>61.898748708529446</v>
      </c>
      <c r="EP23" s="76">
        <f t="shared" si="213"/>
        <v>54.325746451297114</v>
      </c>
      <c r="EQ23" s="64">
        <f t="shared" si="202"/>
        <v>136</v>
      </c>
      <c r="ER23" s="64">
        <f t="shared" si="202"/>
        <v>168</v>
      </c>
      <c r="ES23" s="64">
        <f t="shared" si="202"/>
        <v>304</v>
      </c>
      <c r="ET23" s="61">
        <v>64</v>
      </c>
      <c r="EU23" s="61">
        <v>72</v>
      </c>
      <c r="EV23" s="64">
        <f t="shared" ref="EV23:EV24" si="214">ET23+EU23</f>
        <v>136</v>
      </c>
      <c r="EW23" s="76">
        <f t="shared" ref="EW23:EY24" si="215">+ET23*100/EQ23</f>
        <v>47.058823529411768</v>
      </c>
      <c r="EX23" s="76">
        <f t="shared" si="215"/>
        <v>42.857142857142854</v>
      </c>
      <c r="EY23" s="76">
        <f t="shared" si="215"/>
        <v>44.736842105263158</v>
      </c>
      <c r="EZ23" s="64">
        <f t="shared" si="203"/>
        <v>949</v>
      </c>
      <c r="FA23" s="64">
        <f t="shared" si="203"/>
        <v>1076</v>
      </c>
      <c r="FB23" s="64">
        <f t="shared" si="203"/>
        <v>2025</v>
      </c>
      <c r="FC23" s="61">
        <v>507</v>
      </c>
      <c r="FD23" s="61">
        <v>594</v>
      </c>
      <c r="FE23" s="64">
        <f t="shared" ref="FE23:FE24" si="216">FC23+FD23</f>
        <v>1101</v>
      </c>
      <c r="FF23" s="76">
        <f t="shared" ref="FF23:FH24" si="217">+FC23*100/EZ23</f>
        <v>53.424657534246577</v>
      </c>
      <c r="FG23" s="76">
        <f t="shared" si="217"/>
        <v>55.204460966542754</v>
      </c>
      <c r="FH23" s="76">
        <f t="shared" si="217"/>
        <v>54.370370370370374</v>
      </c>
    </row>
    <row r="24" spans="1:164" ht="30.75" customHeight="1" x14ac:dyDescent="0.25">
      <c r="A24" s="127">
        <v>13</v>
      </c>
      <c r="B24" s="128" t="s">
        <v>57</v>
      </c>
      <c r="C24" s="71">
        <v>265186</v>
      </c>
      <c r="D24" s="71">
        <v>216092</v>
      </c>
      <c r="E24" s="71">
        <f t="shared" si="183"/>
        <v>481278</v>
      </c>
      <c r="F24" s="71">
        <v>182360</v>
      </c>
      <c r="G24" s="71">
        <v>167467</v>
      </c>
      <c r="H24" s="71">
        <f t="shared" si="184"/>
        <v>349827</v>
      </c>
      <c r="I24" s="71">
        <v>18905</v>
      </c>
      <c r="J24" s="71">
        <v>14437</v>
      </c>
      <c r="K24" s="71">
        <f>I24+J24</f>
        <v>33342</v>
      </c>
      <c r="L24" s="66">
        <f t="shared" ref="L24" si="218">F24+I24</f>
        <v>201265</v>
      </c>
      <c r="M24" s="64">
        <f t="shared" ref="M24" si="219">G24+J24</f>
        <v>181904</v>
      </c>
      <c r="N24" s="64">
        <f t="shared" ref="N24" si="220">H24+K24</f>
        <v>383169</v>
      </c>
      <c r="O24" s="68">
        <f t="shared" si="186"/>
        <v>0.75895786353729078</v>
      </c>
      <c r="P24" s="68">
        <f t="shared" si="187"/>
        <v>0.84178960812987058</v>
      </c>
      <c r="Q24" s="68">
        <f t="shared" si="188"/>
        <v>0.79614900327877025</v>
      </c>
      <c r="R24" s="71">
        <v>24871</v>
      </c>
      <c r="S24" s="71">
        <v>13630</v>
      </c>
      <c r="T24" s="71">
        <f>R24+S24</f>
        <v>38501</v>
      </c>
      <c r="U24" s="71">
        <v>5338</v>
      </c>
      <c r="V24" s="71">
        <v>5156</v>
      </c>
      <c r="W24" s="71">
        <f>U24+V24</f>
        <v>10494</v>
      </c>
      <c r="X24" s="71">
        <v>2410</v>
      </c>
      <c r="Y24" s="71">
        <v>1935</v>
      </c>
      <c r="Z24" s="71">
        <f>X24+Y24</f>
        <v>4345</v>
      </c>
      <c r="AA24" s="66">
        <f t="shared" ref="AA24" si="221">U24+X24</f>
        <v>7748</v>
      </c>
      <c r="AB24" s="64">
        <f t="shared" ref="AB24" si="222">V24+Y24</f>
        <v>7091</v>
      </c>
      <c r="AC24" s="64">
        <f t="shared" ref="AC24" si="223">W24+Z24</f>
        <v>14839</v>
      </c>
      <c r="AD24" s="68">
        <f t="shared" ref="AD24" si="224">AA24/R24</f>
        <v>0.31152748180611955</v>
      </c>
      <c r="AE24" s="68">
        <f t="shared" ref="AE24" si="225">AB24/S24</f>
        <v>0.52024944974321352</v>
      </c>
      <c r="AF24" s="68">
        <f t="shared" ref="AF24" si="226">AC24/T24</f>
        <v>0.38541856055686863</v>
      </c>
      <c r="AG24" s="64">
        <f t="shared" si="174"/>
        <v>290057</v>
      </c>
      <c r="AH24" s="64">
        <f t="shared" si="175"/>
        <v>229722</v>
      </c>
      <c r="AI24" s="64">
        <f t="shared" si="176"/>
        <v>519779</v>
      </c>
      <c r="AJ24" s="64">
        <f t="shared" si="177"/>
        <v>187698</v>
      </c>
      <c r="AK24" s="64">
        <f t="shared" si="178"/>
        <v>172623</v>
      </c>
      <c r="AL24" s="64">
        <f t="shared" si="179"/>
        <v>360321</v>
      </c>
      <c r="AM24" s="64">
        <f t="shared" si="189"/>
        <v>21315</v>
      </c>
      <c r="AN24" s="64">
        <f t="shared" si="189"/>
        <v>16372</v>
      </c>
      <c r="AO24" s="64">
        <f t="shared" si="189"/>
        <v>37687</v>
      </c>
      <c r="AP24" s="64">
        <f t="shared" si="180"/>
        <v>209013</v>
      </c>
      <c r="AQ24" s="64">
        <f t="shared" si="181"/>
        <v>188995</v>
      </c>
      <c r="AR24" s="64">
        <f t="shared" si="182"/>
        <v>398008</v>
      </c>
      <c r="AS24" s="68">
        <f t="shared" ref="AS24" si="227">AP24/AG24</f>
        <v>0.72059284899174991</v>
      </c>
      <c r="AT24" s="68">
        <f t="shared" ref="AT24" si="228">AQ24/AH24</f>
        <v>0.82271179947937068</v>
      </c>
      <c r="AU24" s="68">
        <f t="shared" ref="AU24" si="229">AR24/AI24</f>
        <v>0.76572543330915643</v>
      </c>
      <c r="AV24" s="71">
        <v>18336</v>
      </c>
      <c r="AW24" s="71">
        <v>16668</v>
      </c>
      <c r="AX24" s="71">
        <f t="shared" ref="AX24:AX32" si="230">AV24+AW24</f>
        <v>35004</v>
      </c>
      <c r="AY24" s="71">
        <v>12305</v>
      </c>
      <c r="AZ24" s="71">
        <v>12575</v>
      </c>
      <c r="BA24" s="71">
        <f t="shared" ref="BA24:BA31" si="231">AY24+AZ24</f>
        <v>24880</v>
      </c>
      <c r="BB24" s="71">
        <v>1375</v>
      </c>
      <c r="BC24" s="71">
        <v>1322</v>
      </c>
      <c r="BD24" s="71">
        <f t="shared" ref="BD24:BD26" si="232">BB24+BC24</f>
        <v>2697</v>
      </c>
      <c r="BE24" s="66">
        <f t="shared" si="163"/>
        <v>13680</v>
      </c>
      <c r="BF24" s="64">
        <f t="shared" si="163"/>
        <v>13897</v>
      </c>
      <c r="BG24" s="64">
        <f t="shared" si="163"/>
        <v>27577</v>
      </c>
      <c r="BH24" s="68">
        <f t="shared" si="190"/>
        <v>0.74607329842931935</v>
      </c>
      <c r="BI24" s="68">
        <f t="shared" si="190"/>
        <v>0.83375329973602108</v>
      </c>
      <c r="BJ24" s="68">
        <f t="shared" si="191"/>
        <v>0.78782424865729628</v>
      </c>
      <c r="BK24" s="71">
        <v>3082</v>
      </c>
      <c r="BL24" s="71">
        <v>1790</v>
      </c>
      <c r="BM24" s="71">
        <f t="shared" ref="BM24:BM30" si="233">BK24+BL24</f>
        <v>4872</v>
      </c>
      <c r="BN24" s="71">
        <v>637</v>
      </c>
      <c r="BO24" s="71">
        <v>587</v>
      </c>
      <c r="BP24" s="71">
        <f t="shared" ref="BP24:BP30" si="234">BN24+BO24</f>
        <v>1224</v>
      </c>
      <c r="BQ24" s="71">
        <v>324</v>
      </c>
      <c r="BR24" s="71">
        <v>266</v>
      </c>
      <c r="BS24" s="71">
        <f t="shared" ref="BS24" si="235">BQ24+BR24</f>
        <v>590</v>
      </c>
      <c r="BT24" s="66">
        <f t="shared" si="164"/>
        <v>961</v>
      </c>
      <c r="BU24" s="64">
        <f t="shared" si="164"/>
        <v>853</v>
      </c>
      <c r="BV24" s="64">
        <f t="shared" si="164"/>
        <v>1814</v>
      </c>
      <c r="BW24" s="68">
        <f>BT24/BK24</f>
        <v>0.31181051265412069</v>
      </c>
      <c r="BX24" s="68">
        <f>BU24/BL24</f>
        <v>0.47653631284916204</v>
      </c>
      <c r="BY24" s="68">
        <f t="shared" si="204"/>
        <v>0.37233169129720856</v>
      </c>
      <c r="BZ24" s="64">
        <f t="shared" si="165"/>
        <v>21418</v>
      </c>
      <c r="CA24" s="64">
        <f t="shared" si="166"/>
        <v>18458</v>
      </c>
      <c r="CB24" s="64">
        <f t="shared" si="167"/>
        <v>39876</v>
      </c>
      <c r="CC24" s="64">
        <f t="shared" si="192"/>
        <v>12942</v>
      </c>
      <c r="CD24" s="64">
        <f t="shared" si="193"/>
        <v>13162</v>
      </c>
      <c r="CE24" s="64">
        <f t="shared" si="194"/>
        <v>26104</v>
      </c>
      <c r="CF24" s="64">
        <f t="shared" si="205"/>
        <v>1699</v>
      </c>
      <c r="CG24" s="64">
        <f t="shared" si="205"/>
        <v>1588</v>
      </c>
      <c r="CH24" s="64">
        <f t="shared" si="205"/>
        <v>3287</v>
      </c>
      <c r="CI24" s="64">
        <f t="shared" si="195"/>
        <v>14641</v>
      </c>
      <c r="CJ24" s="64">
        <f t="shared" si="196"/>
        <v>14750</v>
      </c>
      <c r="CK24" s="64">
        <f t="shared" si="197"/>
        <v>29391</v>
      </c>
      <c r="CL24" s="68">
        <f t="shared" si="206"/>
        <v>0.68358390139135305</v>
      </c>
      <c r="CM24" s="68">
        <f t="shared" si="206"/>
        <v>0.79911149637013756</v>
      </c>
      <c r="CN24" s="68">
        <f t="shared" si="206"/>
        <v>0.73705988564550107</v>
      </c>
      <c r="CO24" s="71">
        <v>34100</v>
      </c>
      <c r="CP24" s="71">
        <v>34493</v>
      </c>
      <c r="CQ24" s="71">
        <f t="shared" ref="CQ24:CQ30" si="236">CO24+CP24</f>
        <v>68593</v>
      </c>
      <c r="CR24" s="71">
        <v>18201</v>
      </c>
      <c r="CS24" s="71">
        <v>21997</v>
      </c>
      <c r="CT24" s="71">
        <f t="shared" ref="CT24:CT30" si="237">CR24+CS24</f>
        <v>40198</v>
      </c>
      <c r="CU24" s="71">
        <v>3346</v>
      </c>
      <c r="CV24" s="71">
        <v>3386</v>
      </c>
      <c r="CW24" s="71">
        <f t="shared" ref="CW24:CW26" si="238">CU24+CV24</f>
        <v>6732</v>
      </c>
      <c r="CX24" s="66">
        <f t="shared" si="169"/>
        <v>21547</v>
      </c>
      <c r="CY24" s="64">
        <f t="shared" si="169"/>
        <v>25383</v>
      </c>
      <c r="CZ24" s="64">
        <f t="shared" si="169"/>
        <v>46930</v>
      </c>
      <c r="DA24" s="68">
        <f t="shared" si="198"/>
        <v>0.63187683284457474</v>
      </c>
      <c r="DB24" s="68">
        <f t="shared" si="198"/>
        <v>0.73588844113298346</v>
      </c>
      <c r="DC24" s="68">
        <f t="shared" si="199"/>
        <v>0.68418060151910542</v>
      </c>
      <c r="DD24" s="71">
        <v>2510</v>
      </c>
      <c r="DE24" s="71">
        <v>1350</v>
      </c>
      <c r="DF24" s="71">
        <f t="shared" ref="DF24:DF30" si="239">DD24+DE24</f>
        <v>3860</v>
      </c>
      <c r="DG24" s="71">
        <v>424</v>
      </c>
      <c r="DH24" s="71">
        <v>379</v>
      </c>
      <c r="DI24" s="71">
        <f t="shared" ref="DI24:DI30" si="240">DG24+DH24</f>
        <v>803</v>
      </c>
      <c r="DJ24" s="71">
        <v>285</v>
      </c>
      <c r="DK24" s="71">
        <v>200</v>
      </c>
      <c r="DL24" s="71">
        <f t="shared" ref="DL24" si="241">DJ24+DK24</f>
        <v>485</v>
      </c>
      <c r="DM24" s="66">
        <f t="shared" si="207"/>
        <v>709</v>
      </c>
      <c r="DN24" s="64">
        <f t="shared" si="207"/>
        <v>579</v>
      </c>
      <c r="DO24" s="64">
        <f t="shared" si="207"/>
        <v>1288</v>
      </c>
      <c r="DP24" s="68">
        <f t="shared" si="208"/>
        <v>0.28247011952191237</v>
      </c>
      <c r="DQ24" s="68">
        <f t="shared" si="208"/>
        <v>0.42888888888888888</v>
      </c>
      <c r="DR24" s="68">
        <f t="shared" si="209"/>
        <v>0.33367875647668394</v>
      </c>
      <c r="DS24" s="64">
        <f t="shared" si="200"/>
        <v>36610</v>
      </c>
      <c r="DT24" s="64">
        <f t="shared" si="200"/>
        <v>35843</v>
      </c>
      <c r="DU24" s="64">
        <f t="shared" si="200"/>
        <v>72453</v>
      </c>
      <c r="DV24" s="64">
        <f t="shared" si="200"/>
        <v>18625</v>
      </c>
      <c r="DW24" s="64">
        <f t="shared" si="200"/>
        <v>22376</v>
      </c>
      <c r="DX24" s="64">
        <f t="shared" si="200"/>
        <v>41001</v>
      </c>
      <c r="DY24" s="64">
        <f t="shared" si="210"/>
        <v>3631</v>
      </c>
      <c r="DZ24" s="64">
        <f t="shared" si="210"/>
        <v>3586</v>
      </c>
      <c r="EA24" s="64">
        <f t="shared" si="210"/>
        <v>7217</v>
      </c>
      <c r="EB24" s="64">
        <f t="shared" si="201"/>
        <v>22256</v>
      </c>
      <c r="EC24" s="64">
        <f t="shared" si="201"/>
        <v>25962</v>
      </c>
      <c r="ED24" s="64">
        <f t="shared" si="201"/>
        <v>48218</v>
      </c>
      <c r="EE24" s="68">
        <f t="shared" si="211"/>
        <v>0.60792133296913409</v>
      </c>
      <c r="EF24" s="68">
        <f t="shared" si="211"/>
        <v>0.72432553078704354</v>
      </c>
      <c r="EG24" s="68">
        <f t="shared" si="211"/>
        <v>0.6655072943839454</v>
      </c>
      <c r="EH24" s="64">
        <f t="shared" si="106"/>
        <v>209013</v>
      </c>
      <c r="EI24" s="64">
        <f t="shared" si="107"/>
        <v>188995</v>
      </c>
      <c r="EJ24" s="64">
        <f t="shared" si="108"/>
        <v>398008</v>
      </c>
      <c r="EK24" s="61">
        <v>72924</v>
      </c>
      <c r="EL24" s="61">
        <v>83761</v>
      </c>
      <c r="EM24" s="64">
        <f t="shared" si="212"/>
        <v>156685</v>
      </c>
      <c r="EN24" s="76">
        <f t="shared" si="213"/>
        <v>34.88969585623861</v>
      </c>
      <c r="EO24" s="76">
        <f t="shared" si="213"/>
        <v>44.319161882589484</v>
      </c>
      <c r="EP24" s="76">
        <f t="shared" si="213"/>
        <v>39.367299149765834</v>
      </c>
      <c r="EQ24" s="64">
        <f t="shared" si="202"/>
        <v>14641</v>
      </c>
      <c r="ER24" s="64">
        <f t="shared" si="202"/>
        <v>14750</v>
      </c>
      <c r="ES24" s="64">
        <f t="shared" si="202"/>
        <v>29391</v>
      </c>
      <c r="ET24" s="61">
        <v>4339</v>
      </c>
      <c r="EU24" s="61">
        <v>5791</v>
      </c>
      <c r="EV24" s="64">
        <f t="shared" si="214"/>
        <v>10130</v>
      </c>
      <c r="EW24" s="76">
        <f t="shared" si="215"/>
        <v>29.635953828290418</v>
      </c>
      <c r="EX24" s="76">
        <f t="shared" si="215"/>
        <v>39.261016949152541</v>
      </c>
      <c r="EY24" s="76">
        <f t="shared" si="215"/>
        <v>34.466333231261274</v>
      </c>
      <c r="EZ24" s="64">
        <f t="shared" si="203"/>
        <v>22256</v>
      </c>
      <c r="FA24" s="64">
        <f t="shared" si="203"/>
        <v>25962</v>
      </c>
      <c r="FB24" s="64">
        <f t="shared" si="203"/>
        <v>48218</v>
      </c>
      <c r="FC24" s="61">
        <v>4780</v>
      </c>
      <c r="FD24" s="61">
        <v>7559</v>
      </c>
      <c r="FE24" s="64">
        <f t="shared" si="216"/>
        <v>12339</v>
      </c>
      <c r="FF24" s="76">
        <f t="shared" si="217"/>
        <v>21.477354421279657</v>
      </c>
      <c r="FG24" s="76">
        <f t="shared" si="217"/>
        <v>29.115630536938603</v>
      </c>
      <c r="FH24" s="76">
        <f t="shared" si="217"/>
        <v>25.590028620017421</v>
      </c>
    </row>
    <row r="25" spans="1:164" ht="29.25" customHeight="1" x14ac:dyDescent="0.25">
      <c r="A25" s="127">
        <v>14</v>
      </c>
      <c r="B25" s="128" t="s">
        <v>60</v>
      </c>
      <c r="C25" s="71">
        <v>108834</v>
      </c>
      <c r="D25" s="71">
        <v>86920</v>
      </c>
      <c r="E25" s="71">
        <f t="shared" si="183"/>
        <v>195754</v>
      </c>
      <c r="F25" s="71">
        <v>74386</v>
      </c>
      <c r="G25" s="71">
        <v>72219</v>
      </c>
      <c r="H25" s="71">
        <f t="shared" si="184"/>
        <v>146605</v>
      </c>
      <c r="I25" s="71">
        <v>8514</v>
      </c>
      <c r="J25" s="71">
        <v>4522</v>
      </c>
      <c r="K25" s="71">
        <f>I25+J25</f>
        <v>13036</v>
      </c>
      <c r="L25" s="66">
        <f t="shared" ref="L25:N28" si="242">F25+I25</f>
        <v>82900</v>
      </c>
      <c r="M25" s="64">
        <f t="shared" si="242"/>
        <v>76741</v>
      </c>
      <c r="N25" s="64">
        <f t="shared" si="242"/>
        <v>159641</v>
      </c>
      <c r="O25" s="68">
        <f t="shared" si="186"/>
        <v>0.76171049488211406</v>
      </c>
      <c r="P25" s="68">
        <f t="shared" si="187"/>
        <v>0.88289231477220431</v>
      </c>
      <c r="Q25" s="68">
        <f t="shared" si="188"/>
        <v>0.81551845683868529</v>
      </c>
      <c r="R25" s="73"/>
      <c r="S25" s="73"/>
      <c r="T25" s="73"/>
      <c r="U25" s="73"/>
      <c r="V25" s="73"/>
      <c r="W25" s="73"/>
      <c r="X25" s="73"/>
      <c r="Y25" s="73"/>
      <c r="Z25" s="73"/>
      <c r="AA25" s="77"/>
      <c r="AB25" s="77"/>
      <c r="AC25" s="77"/>
      <c r="AD25" s="69"/>
      <c r="AE25" s="69"/>
      <c r="AF25" s="69"/>
      <c r="AG25" s="64">
        <f t="shared" si="174"/>
        <v>108834</v>
      </c>
      <c r="AH25" s="64">
        <f t="shared" si="175"/>
        <v>86920</v>
      </c>
      <c r="AI25" s="64">
        <f t="shared" si="176"/>
        <v>195754</v>
      </c>
      <c r="AJ25" s="64">
        <f t="shared" si="177"/>
        <v>74386</v>
      </c>
      <c r="AK25" s="64">
        <f t="shared" si="178"/>
        <v>72219</v>
      </c>
      <c r="AL25" s="64">
        <f t="shared" si="179"/>
        <v>146605</v>
      </c>
      <c r="AM25" s="64">
        <f t="shared" si="189"/>
        <v>8514</v>
      </c>
      <c r="AN25" s="64">
        <f t="shared" si="189"/>
        <v>4522</v>
      </c>
      <c r="AO25" s="64">
        <f t="shared" si="189"/>
        <v>13036</v>
      </c>
      <c r="AP25" s="64">
        <f t="shared" si="180"/>
        <v>82900</v>
      </c>
      <c r="AQ25" s="64">
        <f t="shared" si="181"/>
        <v>76741</v>
      </c>
      <c r="AR25" s="64">
        <f t="shared" si="182"/>
        <v>159641</v>
      </c>
      <c r="AS25" s="68">
        <f t="shared" ref="AS25:AU28" si="243">AP25/AG25</f>
        <v>0.76171049488211406</v>
      </c>
      <c r="AT25" s="68">
        <f t="shared" si="243"/>
        <v>0.88289231477220431</v>
      </c>
      <c r="AU25" s="68">
        <f t="shared" si="243"/>
        <v>0.81551845683868529</v>
      </c>
      <c r="AV25" s="71">
        <v>21887</v>
      </c>
      <c r="AW25" s="71">
        <v>19960</v>
      </c>
      <c r="AX25" s="71">
        <f t="shared" si="230"/>
        <v>41847</v>
      </c>
      <c r="AY25" s="71">
        <v>14589</v>
      </c>
      <c r="AZ25" s="71">
        <v>15566</v>
      </c>
      <c r="BA25" s="71">
        <f t="shared" si="231"/>
        <v>30155</v>
      </c>
      <c r="BB25" s="71">
        <v>1763</v>
      </c>
      <c r="BC25" s="71">
        <v>1302</v>
      </c>
      <c r="BD25" s="71">
        <f t="shared" si="232"/>
        <v>3065</v>
      </c>
      <c r="BE25" s="66">
        <f t="shared" si="163"/>
        <v>16352</v>
      </c>
      <c r="BF25" s="64">
        <f t="shared" si="163"/>
        <v>16868</v>
      </c>
      <c r="BG25" s="64">
        <f t="shared" si="163"/>
        <v>33220</v>
      </c>
      <c r="BH25" s="68">
        <f t="shared" si="190"/>
        <v>0.74711015671403114</v>
      </c>
      <c r="BI25" s="68">
        <f t="shared" si="190"/>
        <v>0.84509018036072148</v>
      </c>
      <c r="BJ25" s="68">
        <f t="shared" si="191"/>
        <v>0.79384424212010418</v>
      </c>
      <c r="BK25" s="73"/>
      <c r="BL25" s="73"/>
      <c r="BM25" s="73"/>
      <c r="BN25" s="73"/>
      <c r="BO25" s="73"/>
      <c r="BP25" s="73"/>
      <c r="BQ25" s="73"/>
      <c r="BR25" s="73"/>
      <c r="BS25" s="73"/>
      <c r="BT25" s="77"/>
      <c r="BU25" s="77"/>
      <c r="BV25" s="77"/>
      <c r="BW25" s="69"/>
      <c r="BX25" s="69"/>
      <c r="BY25" s="69"/>
      <c r="BZ25" s="64">
        <f t="shared" si="165"/>
        <v>21887</v>
      </c>
      <c r="CA25" s="64">
        <f t="shared" si="166"/>
        <v>19960</v>
      </c>
      <c r="CB25" s="64">
        <f t="shared" si="167"/>
        <v>41847</v>
      </c>
      <c r="CC25" s="64">
        <f t="shared" si="192"/>
        <v>14589</v>
      </c>
      <c r="CD25" s="64">
        <f t="shared" si="193"/>
        <v>15566</v>
      </c>
      <c r="CE25" s="64">
        <f t="shared" si="194"/>
        <v>30155</v>
      </c>
      <c r="CF25" s="64">
        <f t="shared" si="205"/>
        <v>1763</v>
      </c>
      <c r="CG25" s="64">
        <f t="shared" si="205"/>
        <v>1302</v>
      </c>
      <c r="CH25" s="64">
        <f t="shared" si="205"/>
        <v>3065</v>
      </c>
      <c r="CI25" s="64">
        <f t="shared" si="195"/>
        <v>16352</v>
      </c>
      <c r="CJ25" s="64">
        <f t="shared" si="196"/>
        <v>16868</v>
      </c>
      <c r="CK25" s="64">
        <f t="shared" si="197"/>
        <v>33220</v>
      </c>
      <c r="CL25" s="68">
        <f t="shared" si="206"/>
        <v>0.74711015671403114</v>
      </c>
      <c r="CM25" s="68">
        <f t="shared" si="137"/>
        <v>0.84509018036072148</v>
      </c>
      <c r="CN25" s="68">
        <f t="shared" si="137"/>
        <v>0.79384424212010418</v>
      </c>
      <c r="CO25" s="73"/>
      <c r="CP25" s="73"/>
      <c r="CQ25" s="73"/>
      <c r="CR25" s="73"/>
      <c r="CS25" s="73"/>
      <c r="CT25" s="73"/>
      <c r="CU25" s="73"/>
      <c r="CV25" s="73"/>
      <c r="CW25" s="73"/>
      <c r="CX25" s="77"/>
      <c r="CY25" s="77"/>
      <c r="CZ25" s="77"/>
      <c r="DA25" s="69"/>
      <c r="DB25" s="69"/>
      <c r="DC25" s="69"/>
      <c r="DD25" s="73"/>
      <c r="DE25" s="73"/>
      <c r="DF25" s="73"/>
      <c r="DG25" s="73"/>
      <c r="DH25" s="73"/>
      <c r="DI25" s="73"/>
      <c r="DJ25" s="73"/>
      <c r="DK25" s="73"/>
      <c r="DL25" s="73"/>
      <c r="DM25" s="77"/>
      <c r="DN25" s="77"/>
      <c r="DO25" s="77"/>
      <c r="DP25" s="69"/>
      <c r="DQ25" s="69"/>
      <c r="DR25" s="69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69"/>
      <c r="EF25" s="69"/>
      <c r="EG25" s="69"/>
      <c r="EH25" s="64">
        <f t="shared" si="106"/>
        <v>82900</v>
      </c>
      <c r="EI25" s="64">
        <f t="shared" si="107"/>
        <v>76741</v>
      </c>
      <c r="EJ25" s="64">
        <f t="shared" si="108"/>
        <v>159641</v>
      </c>
      <c r="EK25" s="61">
        <v>66750</v>
      </c>
      <c r="EL25" s="61">
        <v>70139</v>
      </c>
      <c r="EM25" s="64">
        <f t="shared" si="142"/>
        <v>136889</v>
      </c>
      <c r="EN25" s="76">
        <f t="shared" si="143"/>
        <v>80.518697225572978</v>
      </c>
      <c r="EO25" s="76">
        <f t="shared" si="143"/>
        <v>91.397036786072633</v>
      </c>
      <c r="EP25" s="76">
        <f t="shared" si="143"/>
        <v>85.748022124642162</v>
      </c>
      <c r="EQ25" s="64">
        <f t="shared" si="202"/>
        <v>16352</v>
      </c>
      <c r="ER25" s="64">
        <f t="shared" si="202"/>
        <v>16868</v>
      </c>
      <c r="ES25" s="64">
        <f t="shared" si="202"/>
        <v>33220</v>
      </c>
      <c r="ET25" s="61">
        <v>12249</v>
      </c>
      <c r="EU25" s="61">
        <v>14542</v>
      </c>
      <c r="EV25" s="64">
        <f t="shared" si="144"/>
        <v>26791</v>
      </c>
      <c r="EW25" s="76">
        <f t="shared" si="145"/>
        <v>74.908268101761252</v>
      </c>
      <c r="EX25" s="76">
        <f t="shared" si="145"/>
        <v>86.210576239032491</v>
      </c>
      <c r="EY25" s="76">
        <f t="shared" si="145"/>
        <v>80.647200481637569</v>
      </c>
      <c r="EZ25" s="77"/>
      <c r="FA25" s="77"/>
      <c r="FB25" s="77"/>
      <c r="FC25" s="91"/>
      <c r="FD25" s="91"/>
      <c r="FE25" s="77"/>
      <c r="FF25" s="78"/>
      <c r="FG25" s="78"/>
      <c r="FH25" s="78"/>
    </row>
    <row r="26" spans="1:164" ht="29.25" customHeight="1" x14ac:dyDescent="0.25">
      <c r="A26" s="127">
        <v>15</v>
      </c>
      <c r="B26" s="128" t="s">
        <v>58</v>
      </c>
      <c r="C26" s="71">
        <v>46351</v>
      </c>
      <c r="D26" s="71">
        <v>43929</v>
      </c>
      <c r="E26" s="71">
        <f t="shared" si="183"/>
        <v>90280</v>
      </c>
      <c r="F26" s="71">
        <v>27296</v>
      </c>
      <c r="G26" s="71">
        <v>29870</v>
      </c>
      <c r="H26" s="71">
        <f t="shared" si="184"/>
        <v>57166</v>
      </c>
      <c r="I26" s="71">
        <v>5410</v>
      </c>
      <c r="J26" s="71">
        <v>5070</v>
      </c>
      <c r="K26" s="71">
        <f>I26+J26</f>
        <v>10480</v>
      </c>
      <c r="L26" s="66">
        <f t="shared" si="242"/>
        <v>32706</v>
      </c>
      <c r="M26" s="64">
        <f t="shared" si="242"/>
        <v>34940</v>
      </c>
      <c r="N26" s="64">
        <f t="shared" si="242"/>
        <v>67646</v>
      </c>
      <c r="O26" s="68">
        <f t="shared" si="186"/>
        <v>0.70561584431835345</v>
      </c>
      <c r="P26" s="68">
        <f t="shared" si="187"/>
        <v>0.79537435407134238</v>
      </c>
      <c r="Q26" s="68">
        <f t="shared" si="188"/>
        <v>0.74929109437306163</v>
      </c>
      <c r="R26" s="73"/>
      <c r="S26" s="73"/>
      <c r="T26" s="73"/>
      <c r="U26" s="73"/>
      <c r="V26" s="73"/>
      <c r="W26" s="73"/>
      <c r="X26" s="73"/>
      <c r="Y26" s="73"/>
      <c r="Z26" s="73"/>
      <c r="AA26" s="77"/>
      <c r="AB26" s="77"/>
      <c r="AC26" s="77"/>
      <c r="AD26" s="69"/>
      <c r="AE26" s="69"/>
      <c r="AF26" s="69"/>
      <c r="AG26" s="64">
        <f t="shared" si="174"/>
        <v>46351</v>
      </c>
      <c r="AH26" s="64">
        <f t="shared" si="175"/>
        <v>43929</v>
      </c>
      <c r="AI26" s="64">
        <f t="shared" si="176"/>
        <v>90280</v>
      </c>
      <c r="AJ26" s="64">
        <f t="shared" si="177"/>
        <v>27296</v>
      </c>
      <c r="AK26" s="64">
        <f t="shared" si="178"/>
        <v>29870</v>
      </c>
      <c r="AL26" s="64">
        <f t="shared" si="179"/>
        <v>57166</v>
      </c>
      <c r="AM26" s="64">
        <f t="shared" si="189"/>
        <v>5410</v>
      </c>
      <c r="AN26" s="64">
        <f t="shared" si="189"/>
        <v>5070</v>
      </c>
      <c r="AO26" s="64">
        <f t="shared" si="189"/>
        <v>10480</v>
      </c>
      <c r="AP26" s="64">
        <f t="shared" si="180"/>
        <v>32706</v>
      </c>
      <c r="AQ26" s="64">
        <f t="shared" si="181"/>
        <v>34940</v>
      </c>
      <c r="AR26" s="64">
        <f t="shared" si="182"/>
        <v>67646</v>
      </c>
      <c r="AS26" s="68">
        <f t="shared" si="243"/>
        <v>0.70561584431835345</v>
      </c>
      <c r="AT26" s="68">
        <f t="shared" si="243"/>
        <v>0.79537435407134238</v>
      </c>
      <c r="AU26" s="68">
        <f t="shared" si="243"/>
        <v>0.74929109437306163</v>
      </c>
      <c r="AV26" s="71">
        <v>11781</v>
      </c>
      <c r="AW26" s="71">
        <v>11939</v>
      </c>
      <c r="AX26" s="71">
        <f t="shared" si="230"/>
        <v>23720</v>
      </c>
      <c r="AY26" s="71">
        <v>6214</v>
      </c>
      <c r="AZ26" s="71">
        <v>7590</v>
      </c>
      <c r="BA26" s="71">
        <f t="shared" si="231"/>
        <v>13804</v>
      </c>
      <c r="BB26" s="71">
        <v>1574</v>
      </c>
      <c r="BC26" s="71">
        <v>1522</v>
      </c>
      <c r="BD26" s="71">
        <f t="shared" si="232"/>
        <v>3096</v>
      </c>
      <c r="BE26" s="66">
        <f t="shared" si="163"/>
        <v>7788</v>
      </c>
      <c r="BF26" s="64">
        <f t="shared" si="163"/>
        <v>9112</v>
      </c>
      <c r="BG26" s="64">
        <f t="shared" si="163"/>
        <v>16900</v>
      </c>
      <c r="BH26" s="68">
        <f t="shared" si="190"/>
        <v>0.66106442577030811</v>
      </c>
      <c r="BI26" s="68">
        <f t="shared" si="190"/>
        <v>0.76321299941368625</v>
      </c>
      <c r="BJ26" s="68">
        <f t="shared" si="191"/>
        <v>0.71247892074198993</v>
      </c>
      <c r="BK26" s="73"/>
      <c r="BL26" s="73"/>
      <c r="BM26" s="73"/>
      <c r="BN26" s="73"/>
      <c r="BO26" s="73"/>
      <c r="BP26" s="73"/>
      <c r="BQ26" s="73"/>
      <c r="BR26" s="73"/>
      <c r="BS26" s="73"/>
      <c r="BT26" s="77"/>
      <c r="BU26" s="77"/>
      <c r="BV26" s="77"/>
      <c r="BW26" s="69"/>
      <c r="BX26" s="69"/>
      <c r="BY26" s="69"/>
      <c r="BZ26" s="64">
        <f t="shared" si="165"/>
        <v>11781</v>
      </c>
      <c r="CA26" s="64">
        <f t="shared" si="166"/>
        <v>11939</v>
      </c>
      <c r="CB26" s="64">
        <f t="shared" si="167"/>
        <v>23720</v>
      </c>
      <c r="CC26" s="64">
        <f t="shared" si="192"/>
        <v>6214</v>
      </c>
      <c r="CD26" s="64">
        <f t="shared" si="193"/>
        <v>7590</v>
      </c>
      <c r="CE26" s="64">
        <f t="shared" si="194"/>
        <v>13804</v>
      </c>
      <c r="CF26" s="64">
        <f t="shared" si="205"/>
        <v>1574</v>
      </c>
      <c r="CG26" s="64">
        <f t="shared" si="205"/>
        <v>1522</v>
      </c>
      <c r="CH26" s="64">
        <f t="shared" si="205"/>
        <v>3096</v>
      </c>
      <c r="CI26" s="64">
        <f t="shared" si="195"/>
        <v>7788</v>
      </c>
      <c r="CJ26" s="64">
        <f t="shared" si="196"/>
        <v>9112</v>
      </c>
      <c r="CK26" s="64">
        <f t="shared" si="197"/>
        <v>16900</v>
      </c>
      <c r="CL26" s="68">
        <f t="shared" si="206"/>
        <v>0.66106442577030811</v>
      </c>
      <c r="CM26" s="68">
        <f t="shared" si="137"/>
        <v>0.76321299941368625</v>
      </c>
      <c r="CN26" s="68">
        <f t="shared" si="137"/>
        <v>0.71247892074198993</v>
      </c>
      <c r="CO26" s="71">
        <v>2886</v>
      </c>
      <c r="CP26" s="71">
        <v>2737</v>
      </c>
      <c r="CQ26" s="71">
        <f t="shared" si="236"/>
        <v>5623</v>
      </c>
      <c r="CR26" s="71">
        <v>1593</v>
      </c>
      <c r="CS26" s="71">
        <v>1668</v>
      </c>
      <c r="CT26" s="71">
        <f t="shared" si="237"/>
        <v>3261</v>
      </c>
      <c r="CU26" s="71">
        <v>374</v>
      </c>
      <c r="CV26" s="71">
        <v>382</v>
      </c>
      <c r="CW26" s="71">
        <f t="shared" si="238"/>
        <v>756</v>
      </c>
      <c r="CX26" s="66">
        <f t="shared" si="169"/>
        <v>1967</v>
      </c>
      <c r="CY26" s="64">
        <f t="shared" si="169"/>
        <v>2050</v>
      </c>
      <c r="CZ26" s="64">
        <f t="shared" si="169"/>
        <v>4017</v>
      </c>
      <c r="DA26" s="68">
        <f t="shared" ref="DA26:DB28" si="244">CX26/CO26</f>
        <v>0.68156618156618154</v>
      </c>
      <c r="DB26" s="68">
        <f t="shared" si="244"/>
        <v>0.74899525027402269</v>
      </c>
      <c r="DC26" s="68">
        <f t="shared" si="199"/>
        <v>0.71438733772007823</v>
      </c>
      <c r="DD26" s="73"/>
      <c r="DE26" s="73"/>
      <c r="DF26" s="73"/>
      <c r="DG26" s="73"/>
      <c r="DH26" s="73"/>
      <c r="DI26" s="73"/>
      <c r="DJ26" s="73"/>
      <c r="DK26" s="73"/>
      <c r="DL26" s="73"/>
      <c r="DM26" s="77"/>
      <c r="DN26" s="77"/>
      <c r="DO26" s="77"/>
      <c r="DP26" s="69"/>
      <c r="DQ26" s="69"/>
      <c r="DR26" s="69"/>
      <c r="DS26" s="64">
        <f t="shared" ref="DS26:ED26" si="245">CO26+DD26</f>
        <v>2886</v>
      </c>
      <c r="DT26" s="64">
        <f t="shared" si="245"/>
        <v>2737</v>
      </c>
      <c r="DU26" s="64">
        <f t="shared" si="245"/>
        <v>5623</v>
      </c>
      <c r="DV26" s="64">
        <f t="shared" si="245"/>
        <v>1593</v>
      </c>
      <c r="DW26" s="64">
        <f t="shared" si="245"/>
        <v>1668</v>
      </c>
      <c r="DX26" s="64">
        <f t="shared" si="245"/>
        <v>3261</v>
      </c>
      <c r="DY26" s="64">
        <f t="shared" si="245"/>
        <v>374</v>
      </c>
      <c r="DZ26" s="64">
        <f t="shared" si="245"/>
        <v>382</v>
      </c>
      <c r="EA26" s="64">
        <f t="shared" si="245"/>
        <v>756</v>
      </c>
      <c r="EB26" s="64">
        <f t="shared" si="245"/>
        <v>1967</v>
      </c>
      <c r="EC26" s="64">
        <f t="shared" si="245"/>
        <v>2050</v>
      </c>
      <c r="ED26" s="64">
        <f t="shared" si="245"/>
        <v>4017</v>
      </c>
      <c r="EE26" s="68">
        <f t="shared" si="211"/>
        <v>0.68156618156618154</v>
      </c>
      <c r="EF26" s="68">
        <f t="shared" si="141"/>
        <v>0.74899525027402269</v>
      </c>
      <c r="EG26" s="68">
        <f t="shared" si="141"/>
        <v>0.71438733772007823</v>
      </c>
      <c r="EH26" s="64">
        <f t="shared" si="106"/>
        <v>32706</v>
      </c>
      <c r="EI26" s="64">
        <f t="shared" si="107"/>
        <v>34940</v>
      </c>
      <c r="EJ26" s="64">
        <f t="shared" si="108"/>
        <v>67646</v>
      </c>
      <c r="EK26" s="61">
        <v>18364</v>
      </c>
      <c r="EL26" s="61">
        <v>23957</v>
      </c>
      <c r="EM26" s="64">
        <f t="shared" si="142"/>
        <v>42321</v>
      </c>
      <c r="EN26" s="76">
        <f t="shared" si="143"/>
        <v>56.148718889500401</v>
      </c>
      <c r="EO26" s="76">
        <f t="shared" si="143"/>
        <v>68.566113337149403</v>
      </c>
      <c r="EP26" s="76">
        <f t="shared" si="143"/>
        <v>62.562457499334769</v>
      </c>
      <c r="EQ26" s="64">
        <f t="shared" si="202"/>
        <v>7788</v>
      </c>
      <c r="ER26" s="64">
        <f t="shared" si="202"/>
        <v>9112</v>
      </c>
      <c r="ES26" s="64">
        <f t="shared" si="202"/>
        <v>16900</v>
      </c>
      <c r="ET26" s="61">
        <v>3987</v>
      </c>
      <c r="EU26" s="61">
        <v>5805</v>
      </c>
      <c r="EV26" s="64">
        <f t="shared" si="144"/>
        <v>9792</v>
      </c>
      <c r="EW26" s="76">
        <f t="shared" si="145"/>
        <v>51.194144838212637</v>
      </c>
      <c r="EX26" s="76">
        <f t="shared" si="145"/>
        <v>63.707199297629501</v>
      </c>
      <c r="EY26" s="76">
        <f t="shared" si="145"/>
        <v>57.940828402366861</v>
      </c>
      <c r="EZ26" s="64">
        <f>+EB26</f>
        <v>1967</v>
      </c>
      <c r="FA26" s="64">
        <f>+EC26</f>
        <v>2050</v>
      </c>
      <c r="FB26" s="64">
        <f>+ED26</f>
        <v>4017</v>
      </c>
      <c r="FC26" s="61">
        <v>1038</v>
      </c>
      <c r="FD26" s="61">
        <v>1263</v>
      </c>
      <c r="FE26" s="64">
        <f t="shared" si="146"/>
        <v>2301</v>
      </c>
      <c r="FF26" s="76">
        <f t="shared" si="155"/>
        <v>52.770716827656329</v>
      </c>
      <c r="FG26" s="76">
        <f t="shared" si="147"/>
        <v>61.609756097560975</v>
      </c>
      <c r="FH26" s="76">
        <f t="shared" si="147"/>
        <v>57.28155339805825</v>
      </c>
    </row>
    <row r="27" spans="1:164" ht="29.25" customHeight="1" x14ac:dyDescent="0.25">
      <c r="A27" s="127">
        <v>16</v>
      </c>
      <c r="B27" s="26" t="s">
        <v>90</v>
      </c>
      <c r="C27" s="71">
        <v>21252</v>
      </c>
      <c r="D27" s="71">
        <v>17712</v>
      </c>
      <c r="E27" s="71">
        <f t="shared" si="183"/>
        <v>38964</v>
      </c>
      <c r="F27" s="71">
        <v>12150</v>
      </c>
      <c r="G27" s="71">
        <v>11895</v>
      </c>
      <c r="H27" s="71">
        <f t="shared" si="184"/>
        <v>24045</v>
      </c>
      <c r="I27" s="73"/>
      <c r="J27" s="73"/>
      <c r="K27" s="73"/>
      <c r="L27" s="66">
        <f t="shared" si="242"/>
        <v>12150</v>
      </c>
      <c r="M27" s="64">
        <f t="shared" si="242"/>
        <v>11895</v>
      </c>
      <c r="N27" s="64">
        <f t="shared" si="242"/>
        <v>24045</v>
      </c>
      <c r="O27" s="68">
        <f t="shared" si="186"/>
        <v>0.57171089779785433</v>
      </c>
      <c r="P27" s="68">
        <f t="shared" si="187"/>
        <v>0.67157859078590787</v>
      </c>
      <c r="Q27" s="68">
        <f t="shared" si="188"/>
        <v>0.61710809978441639</v>
      </c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64">
        <f t="shared" si="174"/>
        <v>21252</v>
      </c>
      <c r="AH27" s="64">
        <f t="shared" si="175"/>
        <v>17712</v>
      </c>
      <c r="AI27" s="64">
        <f t="shared" si="176"/>
        <v>38964</v>
      </c>
      <c r="AJ27" s="64">
        <f t="shared" si="177"/>
        <v>12150</v>
      </c>
      <c r="AK27" s="64">
        <f t="shared" si="178"/>
        <v>11895</v>
      </c>
      <c r="AL27" s="64">
        <f t="shared" si="179"/>
        <v>24045</v>
      </c>
      <c r="AM27" s="75"/>
      <c r="AN27" s="75"/>
      <c r="AO27" s="75"/>
      <c r="AP27" s="64">
        <f t="shared" si="180"/>
        <v>12150</v>
      </c>
      <c r="AQ27" s="64">
        <f t="shared" si="181"/>
        <v>11895</v>
      </c>
      <c r="AR27" s="64">
        <f t="shared" si="182"/>
        <v>24045</v>
      </c>
      <c r="AS27" s="68">
        <f t="shared" si="243"/>
        <v>0.57171089779785433</v>
      </c>
      <c r="AT27" s="68">
        <f t="shared" si="243"/>
        <v>0.67157859078590787</v>
      </c>
      <c r="AU27" s="68">
        <f t="shared" si="243"/>
        <v>0.61710809978441639</v>
      </c>
      <c r="AV27" s="71">
        <v>2870</v>
      </c>
      <c r="AW27" s="71">
        <v>2907</v>
      </c>
      <c r="AX27" s="71">
        <f t="shared" si="230"/>
        <v>5777</v>
      </c>
      <c r="AY27" s="71">
        <v>1397</v>
      </c>
      <c r="AZ27" s="71">
        <v>1772</v>
      </c>
      <c r="BA27" s="71">
        <f t="shared" si="231"/>
        <v>3169</v>
      </c>
      <c r="BB27" s="73"/>
      <c r="BC27" s="73"/>
      <c r="BD27" s="73"/>
      <c r="BE27" s="66">
        <f t="shared" si="163"/>
        <v>1397</v>
      </c>
      <c r="BF27" s="64">
        <f t="shared" si="163"/>
        <v>1772</v>
      </c>
      <c r="BG27" s="64">
        <f t="shared" si="163"/>
        <v>3169</v>
      </c>
      <c r="BH27" s="68">
        <f t="shared" si="190"/>
        <v>0.48675958188153312</v>
      </c>
      <c r="BI27" s="68">
        <f t="shared" si="190"/>
        <v>0.60956312349501207</v>
      </c>
      <c r="BJ27" s="68">
        <f t="shared" si="191"/>
        <v>0.54855461312099707</v>
      </c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64">
        <f t="shared" si="165"/>
        <v>2870</v>
      </c>
      <c r="CA27" s="64">
        <f t="shared" si="166"/>
        <v>2907</v>
      </c>
      <c r="CB27" s="64">
        <f t="shared" si="167"/>
        <v>5777</v>
      </c>
      <c r="CC27" s="64">
        <f t="shared" si="192"/>
        <v>1397</v>
      </c>
      <c r="CD27" s="64">
        <f t="shared" si="193"/>
        <v>1772</v>
      </c>
      <c r="CE27" s="64">
        <f t="shared" si="194"/>
        <v>3169</v>
      </c>
      <c r="CF27" s="77"/>
      <c r="CG27" s="77"/>
      <c r="CH27" s="77"/>
      <c r="CI27" s="64">
        <f t="shared" si="195"/>
        <v>1397</v>
      </c>
      <c r="CJ27" s="64">
        <f t="shared" si="196"/>
        <v>1772</v>
      </c>
      <c r="CK27" s="64">
        <f t="shared" si="197"/>
        <v>3169</v>
      </c>
      <c r="CL27" s="68">
        <f t="shared" ref="CL27" si="246">CI27/BZ27</f>
        <v>0.48675958188153312</v>
      </c>
      <c r="CM27" s="68">
        <f t="shared" ref="CM27" si="247">CJ27/CA27</f>
        <v>0.60956312349501207</v>
      </c>
      <c r="CN27" s="68">
        <f t="shared" ref="CN27" si="248">CK27/CB27</f>
        <v>0.54855461312099707</v>
      </c>
      <c r="CO27" s="71">
        <v>1577</v>
      </c>
      <c r="CP27" s="71">
        <v>1034</v>
      </c>
      <c r="CQ27" s="71">
        <f t="shared" si="236"/>
        <v>2611</v>
      </c>
      <c r="CR27" s="71">
        <v>896</v>
      </c>
      <c r="CS27" s="71">
        <v>649</v>
      </c>
      <c r="CT27" s="71">
        <f t="shared" si="237"/>
        <v>1545</v>
      </c>
      <c r="CU27" s="73"/>
      <c r="CV27" s="73"/>
      <c r="CW27" s="73"/>
      <c r="CX27" s="66">
        <f t="shared" si="169"/>
        <v>896</v>
      </c>
      <c r="CY27" s="64">
        <f t="shared" si="169"/>
        <v>649</v>
      </c>
      <c r="CZ27" s="64">
        <f t="shared" si="169"/>
        <v>1545</v>
      </c>
      <c r="DA27" s="68">
        <f t="shared" si="244"/>
        <v>0.56816740646797714</v>
      </c>
      <c r="DB27" s="68">
        <f t="shared" si="244"/>
        <v>0.62765957446808507</v>
      </c>
      <c r="DC27" s="68">
        <f t="shared" si="199"/>
        <v>0.59172730754500191</v>
      </c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64">
        <f t="shared" ref="DS27:DS36" si="249">CO27+DD27</f>
        <v>1577</v>
      </c>
      <c r="DT27" s="64">
        <f t="shared" ref="DT27:DT36" si="250">CP27+DE27</f>
        <v>1034</v>
      </c>
      <c r="DU27" s="64">
        <f t="shared" ref="DU27:DU36" si="251">CQ27+DF27</f>
        <v>2611</v>
      </c>
      <c r="DV27" s="64">
        <f t="shared" ref="DV27:DV36" si="252">CR27+DG27</f>
        <v>896</v>
      </c>
      <c r="DW27" s="64">
        <f t="shared" ref="DW27:DW36" si="253">CS27+DH27</f>
        <v>649</v>
      </c>
      <c r="DX27" s="64">
        <f t="shared" ref="DX27:DX36" si="254">CT27+DI27</f>
        <v>1545</v>
      </c>
      <c r="DY27" s="77"/>
      <c r="DZ27" s="77"/>
      <c r="EA27" s="77"/>
      <c r="EB27" s="64">
        <f t="shared" ref="EB27:EB36" si="255">CX27+DM27</f>
        <v>896</v>
      </c>
      <c r="EC27" s="64">
        <f t="shared" ref="EC27:EC36" si="256">CY27+DN27</f>
        <v>649</v>
      </c>
      <c r="ED27" s="64">
        <f t="shared" ref="ED27:ED36" si="257">CZ27+DO27</f>
        <v>1545</v>
      </c>
      <c r="EE27" s="68">
        <f t="shared" ref="EE27" si="258">EB27/DS27</f>
        <v>0.56816740646797714</v>
      </c>
      <c r="EF27" s="68">
        <f t="shared" ref="EF27" si="259">EC27/DT27</f>
        <v>0.62765957446808507</v>
      </c>
      <c r="EG27" s="68">
        <f t="shared" ref="EG27" si="260">ED27/DU27</f>
        <v>0.59172730754500191</v>
      </c>
      <c r="EH27" s="64">
        <f t="shared" si="106"/>
        <v>12150</v>
      </c>
      <c r="EI27" s="64">
        <f t="shared" si="107"/>
        <v>11895</v>
      </c>
      <c r="EJ27" s="64">
        <f t="shared" si="108"/>
        <v>24045</v>
      </c>
      <c r="EK27" s="61">
        <v>8226</v>
      </c>
      <c r="EL27" s="61">
        <v>8561</v>
      </c>
      <c r="EM27" s="61">
        <f t="shared" si="142"/>
        <v>16787</v>
      </c>
      <c r="EN27" s="76">
        <f t="shared" si="143"/>
        <v>67.703703703703709</v>
      </c>
      <c r="EO27" s="76">
        <f t="shared" si="143"/>
        <v>71.971416561580497</v>
      </c>
      <c r="EP27" s="76">
        <f t="shared" si="143"/>
        <v>69.814930338947804</v>
      </c>
      <c r="EQ27" s="64">
        <f t="shared" ref="EQ27" si="261">+CI27</f>
        <v>1397</v>
      </c>
      <c r="ER27" s="64">
        <f t="shared" ref="ER27" si="262">+CJ27</f>
        <v>1772</v>
      </c>
      <c r="ES27" s="64">
        <f t="shared" ref="ES27" si="263">+CK27</f>
        <v>3169</v>
      </c>
      <c r="ET27" s="64">
        <v>836</v>
      </c>
      <c r="EU27" s="64">
        <v>1164</v>
      </c>
      <c r="EV27" s="64">
        <f t="shared" si="144"/>
        <v>2000</v>
      </c>
      <c r="EW27" s="76">
        <f t="shared" ref="EW27" si="264">+ET27*100/EQ27</f>
        <v>59.84251968503937</v>
      </c>
      <c r="EX27" s="76">
        <f t="shared" ref="EX27" si="265">+EU27*100/ER27</f>
        <v>65.688487584650119</v>
      </c>
      <c r="EY27" s="76">
        <f t="shared" ref="EY27" si="266">+EV27*100/ES27</f>
        <v>63.111391606184917</v>
      </c>
      <c r="EZ27" s="64">
        <f t="shared" ref="EZ27" si="267">+EB27</f>
        <v>896</v>
      </c>
      <c r="FA27" s="64">
        <f t="shared" ref="FA27" si="268">+EC27</f>
        <v>649</v>
      </c>
      <c r="FB27" s="64">
        <f t="shared" ref="FB27" si="269">+ED27</f>
        <v>1545</v>
      </c>
      <c r="FC27" s="61">
        <v>545</v>
      </c>
      <c r="FD27" s="61">
        <v>407</v>
      </c>
      <c r="FE27" s="64">
        <f t="shared" si="146"/>
        <v>952</v>
      </c>
      <c r="FF27" s="76">
        <f t="shared" ref="FF27" si="270">+FC27*100/EZ27</f>
        <v>60.825892857142854</v>
      </c>
      <c r="FG27" s="76">
        <f t="shared" ref="FG27" si="271">+FD27*100/FA27</f>
        <v>62.711864406779661</v>
      </c>
      <c r="FH27" s="76">
        <f t="shared" ref="FH27" si="272">+FE27*100/FB27</f>
        <v>61.618122977346282</v>
      </c>
    </row>
    <row r="28" spans="1:164" ht="29.25" customHeight="1" x14ac:dyDescent="0.25">
      <c r="A28" s="127">
        <v>17</v>
      </c>
      <c r="B28" s="128" t="s">
        <v>48</v>
      </c>
      <c r="C28" s="71">
        <v>132344</v>
      </c>
      <c r="D28" s="71">
        <v>131601</v>
      </c>
      <c r="E28" s="71">
        <f t="shared" si="183"/>
        <v>263945</v>
      </c>
      <c r="F28" s="71">
        <v>93098</v>
      </c>
      <c r="G28" s="71">
        <v>105267</v>
      </c>
      <c r="H28" s="71">
        <f t="shared" si="184"/>
        <v>198365</v>
      </c>
      <c r="I28" s="87">
        <v>9823</v>
      </c>
      <c r="J28" s="87">
        <v>8698</v>
      </c>
      <c r="K28" s="71">
        <f t="shared" ref="K28:K29" si="273">I28+J28</f>
        <v>18521</v>
      </c>
      <c r="L28" s="66">
        <f t="shared" si="242"/>
        <v>102921</v>
      </c>
      <c r="M28" s="64">
        <f t="shared" si="242"/>
        <v>113965</v>
      </c>
      <c r="N28" s="64">
        <f t="shared" si="242"/>
        <v>216886</v>
      </c>
      <c r="O28" s="68">
        <f t="shared" si="186"/>
        <v>0.77767786979387055</v>
      </c>
      <c r="P28" s="68">
        <f t="shared" si="187"/>
        <v>0.86598886026701927</v>
      </c>
      <c r="Q28" s="68">
        <f t="shared" si="188"/>
        <v>0.82170906817708234</v>
      </c>
      <c r="R28" s="71">
        <v>30912</v>
      </c>
      <c r="S28" s="71">
        <v>17526</v>
      </c>
      <c r="T28" s="71">
        <f>R28+S28</f>
        <v>48438</v>
      </c>
      <c r="U28" s="71">
        <v>16551</v>
      </c>
      <c r="V28" s="71">
        <v>10603</v>
      </c>
      <c r="W28" s="71">
        <f>U28+V28</f>
        <v>27154</v>
      </c>
      <c r="X28" s="87">
        <v>3764</v>
      </c>
      <c r="Y28" s="87">
        <v>2159</v>
      </c>
      <c r="Z28" s="71">
        <f t="shared" ref="Z28:Z29" si="274">X28+Y28</f>
        <v>5923</v>
      </c>
      <c r="AA28" s="66">
        <f t="shared" ref="AA28:AC28" si="275">U28+X28</f>
        <v>20315</v>
      </c>
      <c r="AB28" s="64">
        <f t="shared" si="275"/>
        <v>12762</v>
      </c>
      <c r="AC28" s="64">
        <f t="shared" si="275"/>
        <v>33077</v>
      </c>
      <c r="AD28" s="68">
        <f t="shared" ref="AD28:AF28" si="276">AA28/R28</f>
        <v>0.6571881469979296</v>
      </c>
      <c r="AE28" s="68">
        <f t="shared" si="276"/>
        <v>0.72817528243752139</v>
      </c>
      <c r="AF28" s="68">
        <f t="shared" si="276"/>
        <v>0.682872950988893</v>
      </c>
      <c r="AG28" s="64">
        <f t="shared" si="174"/>
        <v>163256</v>
      </c>
      <c r="AH28" s="64">
        <f t="shared" si="175"/>
        <v>149127</v>
      </c>
      <c r="AI28" s="64">
        <f t="shared" si="176"/>
        <v>312383</v>
      </c>
      <c r="AJ28" s="64">
        <f t="shared" si="177"/>
        <v>109649</v>
      </c>
      <c r="AK28" s="64">
        <f t="shared" si="178"/>
        <v>115870</v>
      </c>
      <c r="AL28" s="64">
        <f t="shared" si="179"/>
        <v>225519</v>
      </c>
      <c r="AM28" s="64">
        <f t="shared" ref="AM28:AO33" si="277">I28+X28</f>
        <v>13587</v>
      </c>
      <c r="AN28" s="64">
        <f t="shared" si="277"/>
        <v>10857</v>
      </c>
      <c r="AO28" s="64">
        <f t="shared" si="277"/>
        <v>24444</v>
      </c>
      <c r="AP28" s="64">
        <f t="shared" si="180"/>
        <v>123236</v>
      </c>
      <c r="AQ28" s="64">
        <f t="shared" si="181"/>
        <v>126727</v>
      </c>
      <c r="AR28" s="64">
        <f t="shared" si="182"/>
        <v>249963</v>
      </c>
      <c r="AS28" s="68">
        <f t="shared" si="243"/>
        <v>0.75486352722105154</v>
      </c>
      <c r="AT28" s="68">
        <f t="shared" si="243"/>
        <v>0.84979245877674736</v>
      </c>
      <c r="AU28" s="68">
        <f t="shared" si="243"/>
        <v>0.80018118783672609</v>
      </c>
      <c r="AV28" s="71">
        <v>6817</v>
      </c>
      <c r="AW28" s="71">
        <v>5183</v>
      </c>
      <c r="AX28" s="71">
        <f t="shared" si="230"/>
        <v>12000</v>
      </c>
      <c r="AY28" s="71">
        <v>4884</v>
      </c>
      <c r="AZ28" s="71">
        <v>4003</v>
      </c>
      <c r="BA28" s="71">
        <f t="shared" si="231"/>
        <v>8887</v>
      </c>
      <c r="BB28" s="87">
        <v>454</v>
      </c>
      <c r="BC28" s="87">
        <v>407</v>
      </c>
      <c r="BD28" s="71">
        <f t="shared" ref="BD28:BD29" si="278">BB28+BC28</f>
        <v>861</v>
      </c>
      <c r="BE28" s="66">
        <f t="shared" si="163"/>
        <v>5338</v>
      </c>
      <c r="BF28" s="64">
        <f t="shared" si="163"/>
        <v>4410</v>
      </c>
      <c r="BG28" s="64">
        <f t="shared" si="163"/>
        <v>9748</v>
      </c>
      <c r="BH28" s="68">
        <f t="shared" si="190"/>
        <v>0.78304239401496256</v>
      </c>
      <c r="BI28" s="68">
        <f t="shared" si="190"/>
        <v>0.85085857611421956</v>
      </c>
      <c r="BJ28" s="68">
        <f t="shared" si="191"/>
        <v>0.81233333333333335</v>
      </c>
      <c r="BK28" s="71">
        <v>2535</v>
      </c>
      <c r="BL28" s="71">
        <v>1226</v>
      </c>
      <c r="BM28" s="71">
        <f t="shared" si="233"/>
        <v>3761</v>
      </c>
      <c r="BN28" s="71">
        <v>1254</v>
      </c>
      <c r="BO28" s="71">
        <v>657</v>
      </c>
      <c r="BP28" s="71">
        <f t="shared" si="234"/>
        <v>1911</v>
      </c>
      <c r="BQ28" s="87">
        <v>317</v>
      </c>
      <c r="BR28" s="87">
        <v>153</v>
      </c>
      <c r="BS28" s="71">
        <f t="shared" ref="BS28:BS29" si="279">BQ28+BR28</f>
        <v>470</v>
      </c>
      <c r="BT28" s="66">
        <f t="shared" si="164"/>
        <v>1571</v>
      </c>
      <c r="BU28" s="64">
        <f t="shared" si="164"/>
        <v>810</v>
      </c>
      <c r="BV28" s="64">
        <f t="shared" si="164"/>
        <v>2381</v>
      </c>
      <c r="BW28" s="68">
        <f>BT28/BK28</f>
        <v>0.619723865877712</v>
      </c>
      <c r="BX28" s="68">
        <f>BU28/BL28</f>
        <v>0.66068515497553015</v>
      </c>
      <c r="BY28" s="68">
        <f t="shared" si="204"/>
        <v>0.63307630949215632</v>
      </c>
      <c r="BZ28" s="64">
        <f t="shared" si="165"/>
        <v>9352</v>
      </c>
      <c r="CA28" s="64">
        <f t="shared" si="166"/>
        <v>6409</v>
      </c>
      <c r="CB28" s="64">
        <f t="shared" si="167"/>
        <v>15761</v>
      </c>
      <c r="CC28" s="64">
        <f t="shared" si="192"/>
        <v>6138</v>
      </c>
      <c r="CD28" s="64">
        <f t="shared" si="193"/>
        <v>4660</v>
      </c>
      <c r="CE28" s="64">
        <f t="shared" si="194"/>
        <v>10798</v>
      </c>
      <c r="CF28" s="64">
        <f t="shared" ref="CF28:CH33" si="280">BB28+BQ28</f>
        <v>771</v>
      </c>
      <c r="CG28" s="64">
        <f t="shared" si="280"/>
        <v>560</v>
      </c>
      <c r="CH28" s="64">
        <f t="shared" si="280"/>
        <v>1331</v>
      </c>
      <c r="CI28" s="64">
        <f t="shared" si="195"/>
        <v>6909</v>
      </c>
      <c r="CJ28" s="64">
        <f t="shared" si="196"/>
        <v>5220</v>
      </c>
      <c r="CK28" s="64">
        <f t="shared" si="197"/>
        <v>12129</v>
      </c>
      <c r="CL28" s="68">
        <f t="shared" si="206"/>
        <v>0.73877245508982037</v>
      </c>
      <c r="CM28" s="68">
        <f t="shared" si="137"/>
        <v>0.81447963800904977</v>
      </c>
      <c r="CN28" s="68">
        <f t="shared" si="137"/>
        <v>0.76955776917708263</v>
      </c>
      <c r="CO28" s="71">
        <v>18914</v>
      </c>
      <c r="CP28" s="71">
        <v>20692</v>
      </c>
      <c r="CQ28" s="71">
        <f t="shared" si="236"/>
        <v>39606</v>
      </c>
      <c r="CR28" s="71">
        <v>14083</v>
      </c>
      <c r="CS28" s="71">
        <v>17363</v>
      </c>
      <c r="CT28" s="71">
        <f t="shared" si="237"/>
        <v>31446</v>
      </c>
      <c r="CU28" s="87">
        <v>682</v>
      </c>
      <c r="CV28" s="87">
        <v>764</v>
      </c>
      <c r="CW28" s="71">
        <f t="shared" ref="CW28:CW30" si="281">CU28+CV28</f>
        <v>1446</v>
      </c>
      <c r="CX28" s="66">
        <f t="shared" si="169"/>
        <v>14765</v>
      </c>
      <c r="CY28" s="64">
        <f t="shared" si="169"/>
        <v>18127</v>
      </c>
      <c r="CZ28" s="64">
        <f t="shared" si="169"/>
        <v>32892</v>
      </c>
      <c r="DA28" s="68">
        <f t="shared" si="244"/>
        <v>0.78063868034260331</v>
      </c>
      <c r="DB28" s="68">
        <f t="shared" si="244"/>
        <v>0.8760390489077905</v>
      </c>
      <c r="DC28" s="68">
        <f t="shared" si="199"/>
        <v>0.83048023026814122</v>
      </c>
      <c r="DD28" s="71">
        <v>5809</v>
      </c>
      <c r="DE28" s="71">
        <v>4288</v>
      </c>
      <c r="DF28" s="71">
        <f t="shared" si="239"/>
        <v>10097</v>
      </c>
      <c r="DG28" s="71">
        <v>2917</v>
      </c>
      <c r="DH28" s="71">
        <v>2485</v>
      </c>
      <c r="DI28" s="71">
        <f t="shared" si="240"/>
        <v>5402</v>
      </c>
      <c r="DJ28" s="87">
        <v>488</v>
      </c>
      <c r="DK28" s="87">
        <v>505</v>
      </c>
      <c r="DL28" s="71">
        <f t="shared" ref="DL28:DL29" si="282">DJ28+DK28</f>
        <v>993</v>
      </c>
      <c r="DM28" s="66">
        <f t="shared" si="207"/>
        <v>3405</v>
      </c>
      <c r="DN28" s="64">
        <f t="shared" si="207"/>
        <v>2990</v>
      </c>
      <c r="DO28" s="64">
        <f t="shared" si="207"/>
        <v>6395</v>
      </c>
      <c r="DP28" s="68">
        <f>DM28/DD28</f>
        <v>0.58615940781545872</v>
      </c>
      <c r="DQ28" s="68">
        <f>DN28/DE28</f>
        <v>0.69729477611940294</v>
      </c>
      <c r="DR28" s="68">
        <f t="shared" si="209"/>
        <v>0.63335644250767553</v>
      </c>
      <c r="DS28" s="64">
        <f t="shared" si="249"/>
        <v>24723</v>
      </c>
      <c r="DT28" s="64">
        <f t="shared" si="250"/>
        <v>24980</v>
      </c>
      <c r="DU28" s="64">
        <f t="shared" si="251"/>
        <v>49703</v>
      </c>
      <c r="DV28" s="64">
        <f t="shared" si="252"/>
        <v>17000</v>
      </c>
      <c r="DW28" s="64">
        <f t="shared" si="253"/>
        <v>19848</v>
      </c>
      <c r="DX28" s="64">
        <f t="shared" si="254"/>
        <v>36848</v>
      </c>
      <c r="DY28" s="64">
        <f t="shared" ref="DY28:EA33" si="283">CU28+DJ28</f>
        <v>1170</v>
      </c>
      <c r="DZ28" s="64">
        <f t="shared" si="283"/>
        <v>1269</v>
      </c>
      <c r="EA28" s="64">
        <f t="shared" si="283"/>
        <v>2439</v>
      </c>
      <c r="EB28" s="64">
        <f t="shared" si="255"/>
        <v>18170</v>
      </c>
      <c r="EC28" s="64">
        <f t="shared" si="256"/>
        <v>21117</v>
      </c>
      <c r="ED28" s="64">
        <f t="shared" si="257"/>
        <v>39287</v>
      </c>
      <c r="EE28" s="68">
        <f t="shared" si="211"/>
        <v>0.73494317032722567</v>
      </c>
      <c r="EF28" s="68">
        <f t="shared" si="141"/>
        <v>0.8453562850280224</v>
      </c>
      <c r="EG28" s="68">
        <f t="shared" si="141"/>
        <v>0.79043518499889343</v>
      </c>
      <c r="EH28" s="64">
        <f t="shared" si="106"/>
        <v>123236</v>
      </c>
      <c r="EI28" s="64">
        <f t="shared" si="107"/>
        <v>126727</v>
      </c>
      <c r="EJ28" s="64">
        <f t="shared" si="108"/>
        <v>249963</v>
      </c>
      <c r="EK28" s="64">
        <v>21218</v>
      </c>
      <c r="EL28" s="64">
        <v>24593</v>
      </c>
      <c r="EM28" s="64">
        <f t="shared" si="142"/>
        <v>45811</v>
      </c>
      <c r="EN28" s="76">
        <f t="shared" si="143"/>
        <v>17.217371547275146</v>
      </c>
      <c r="EO28" s="76">
        <f t="shared" si="143"/>
        <v>19.40628279687833</v>
      </c>
      <c r="EP28" s="76">
        <f t="shared" si="143"/>
        <v>18.327112412637071</v>
      </c>
      <c r="EQ28" s="64">
        <f>+CI28</f>
        <v>6909</v>
      </c>
      <c r="ER28" s="64">
        <f>+CJ28</f>
        <v>5220</v>
      </c>
      <c r="ES28" s="64">
        <f>+CK28</f>
        <v>12129</v>
      </c>
      <c r="ET28" s="64">
        <v>1002</v>
      </c>
      <c r="EU28" s="64">
        <v>868</v>
      </c>
      <c r="EV28" s="64">
        <f t="shared" si="144"/>
        <v>1870</v>
      </c>
      <c r="EW28" s="76">
        <f t="shared" si="145"/>
        <v>14.502822405557968</v>
      </c>
      <c r="EX28" s="76">
        <f t="shared" si="145"/>
        <v>16.628352490421456</v>
      </c>
      <c r="EY28" s="76">
        <f t="shared" si="145"/>
        <v>15.417594195729244</v>
      </c>
      <c r="EZ28" s="64">
        <f>+EB28</f>
        <v>18170</v>
      </c>
      <c r="FA28" s="64">
        <f>+EC28</f>
        <v>21117</v>
      </c>
      <c r="FB28" s="64">
        <f>+ED28</f>
        <v>39287</v>
      </c>
      <c r="FC28" s="64">
        <v>2484</v>
      </c>
      <c r="FD28" s="64">
        <v>4607</v>
      </c>
      <c r="FE28" s="64">
        <f t="shared" si="146"/>
        <v>7091</v>
      </c>
      <c r="FF28" s="76">
        <f t="shared" si="155"/>
        <v>13.670886075949367</v>
      </c>
      <c r="FG28" s="76">
        <f t="shared" si="147"/>
        <v>21.81654591087749</v>
      </c>
      <c r="FH28" s="76">
        <f t="shared" si="147"/>
        <v>18.049227479827934</v>
      </c>
    </row>
    <row r="29" spans="1:164" ht="29.25" customHeight="1" x14ac:dyDescent="0.25">
      <c r="A29" s="127">
        <v>18</v>
      </c>
      <c r="B29" s="128" t="s">
        <v>49</v>
      </c>
      <c r="C29" s="71">
        <v>263465</v>
      </c>
      <c r="D29" s="71">
        <v>294920</v>
      </c>
      <c r="E29" s="71">
        <f t="shared" ref="E29" si="284">C29+D29</f>
        <v>558385</v>
      </c>
      <c r="F29" s="71">
        <v>168084</v>
      </c>
      <c r="G29" s="71">
        <v>215804</v>
      </c>
      <c r="H29" s="71">
        <f t="shared" ref="H29" si="285">F29+G29</f>
        <v>383888</v>
      </c>
      <c r="I29" s="71">
        <v>25186</v>
      </c>
      <c r="J29" s="71">
        <v>23362</v>
      </c>
      <c r="K29" s="71">
        <f t="shared" si="273"/>
        <v>48548</v>
      </c>
      <c r="L29" s="66">
        <f t="shared" ref="L29" si="286">F29+I29</f>
        <v>193270</v>
      </c>
      <c r="M29" s="64">
        <f t="shared" ref="M29" si="287">G29+J29</f>
        <v>239166</v>
      </c>
      <c r="N29" s="64">
        <f t="shared" ref="N29" si="288">H29+K29</f>
        <v>432436</v>
      </c>
      <c r="O29" s="68">
        <f t="shared" si="186"/>
        <v>0.73356992389881004</v>
      </c>
      <c r="P29" s="68">
        <f t="shared" si="187"/>
        <v>0.81095212260952121</v>
      </c>
      <c r="Q29" s="68">
        <f t="shared" si="188"/>
        <v>0.77444057415582435</v>
      </c>
      <c r="R29" s="71">
        <v>74192</v>
      </c>
      <c r="S29" s="71">
        <v>39060</v>
      </c>
      <c r="T29" s="71">
        <f t="shared" ref="T29" si="289">R29+S29</f>
        <v>113252</v>
      </c>
      <c r="U29" s="71">
        <v>18814</v>
      </c>
      <c r="V29" s="71">
        <v>12312</v>
      </c>
      <c r="W29" s="71">
        <f t="shared" ref="W29" si="290">U29+V29</f>
        <v>31126</v>
      </c>
      <c r="X29" s="71">
        <v>12714</v>
      </c>
      <c r="Y29" s="71">
        <v>8057</v>
      </c>
      <c r="Z29" s="71">
        <f t="shared" si="274"/>
        <v>20771</v>
      </c>
      <c r="AA29" s="66">
        <f t="shared" ref="AA29" si="291">U29+X29</f>
        <v>31528</v>
      </c>
      <c r="AB29" s="64">
        <f t="shared" ref="AB29" si="292">V29+Y29</f>
        <v>20369</v>
      </c>
      <c r="AC29" s="64">
        <f t="shared" ref="AC29" si="293">W29+Z29</f>
        <v>51897</v>
      </c>
      <c r="AD29" s="68">
        <f t="shared" ref="AD29" si="294">AA29/R29</f>
        <v>0.42495147724822085</v>
      </c>
      <c r="AE29" s="68">
        <f t="shared" ref="AE29" si="295">AB29/S29</f>
        <v>0.52147977470558116</v>
      </c>
      <c r="AF29" s="68">
        <f t="shared" ref="AF29" si="296">AC29/T29</f>
        <v>0.45824356302758451</v>
      </c>
      <c r="AG29" s="64">
        <f t="shared" si="174"/>
        <v>337657</v>
      </c>
      <c r="AH29" s="64">
        <f t="shared" si="175"/>
        <v>333980</v>
      </c>
      <c r="AI29" s="64">
        <f t="shared" si="176"/>
        <v>671637</v>
      </c>
      <c r="AJ29" s="64">
        <f t="shared" si="177"/>
        <v>186898</v>
      </c>
      <c r="AK29" s="64">
        <f t="shared" si="178"/>
        <v>228116</v>
      </c>
      <c r="AL29" s="64">
        <f t="shared" si="179"/>
        <v>415014</v>
      </c>
      <c r="AM29" s="64">
        <f t="shared" si="277"/>
        <v>37900</v>
      </c>
      <c r="AN29" s="64">
        <f t="shared" si="277"/>
        <v>31419</v>
      </c>
      <c r="AO29" s="64">
        <f t="shared" si="277"/>
        <v>69319</v>
      </c>
      <c r="AP29" s="64">
        <f t="shared" si="180"/>
        <v>224798</v>
      </c>
      <c r="AQ29" s="64">
        <f t="shared" si="181"/>
        <v>259535</v>
      </c>
      <c r="AR29" s="64">
        <f t="shared" si="182"/>
        <v>484333</v>
      </c>
      <c r="AS29" s="68">
        <f t="shared" ref="AS29" si="297">AP29/AG29</f>
        <v>0.66575844718160737</v>
      </c>
      <c r="AT29" s="68">
        <f t="shared" ref="AT29" si="298">AQ29/AH29</f>
        <v>0.77709743098389128</v>
      </c>
      <c r="AU29" s="68">
        <f t="shared" ref="AU29" si="299">AR29/AI29</f>
        <v>0.72112316623414141</v>
      </c>
      <c r="AV29" s="71">
        <v>44885</v>
      </c>
      <c r="AW29" s="71">
        <v>49127</v>
      </c>
      <c r="AX29" s="71">
        <f t="shared" ref="AX29" si="300">AV29+AW29</f>
        <v>94012</v>
      </c>
      <c r="AY29" s="71">
        <v>24818</v>
      </c>
      <c r="AZ29" s="71">
        <v>31272</v>
      </c>
      <c r="BA29" s="71">
        <f t="shared" ref="BA29" si="301">AY29+AZ29</f>
        <v>56090</v>
      </c>
      <c r="BB29" s="71">
        <v>4699</v>
      </c>
      <c r="BC29" s="71">
        <v>4515</v>
      </c>
      <c r="BD29" s="71">
        <f t="shared" si="278"/>
        <v>9214</v>
      </c>
      <c r="BE29" s="66">
        <f t="shared" ref="BE29" si="302">AY29+BB29</f>
        <v>29517</v>
      </c>
      <c r="BF29" s="64">
        <f t="shared" ref="BF29" si="303">AZ29+BC29</f>
        <v>35787</v>
      </c>
      <c r="BG29" s="64">
        <f t="shared" ref="BG29" si="304">BA29+BD29</f>
        <v>65304</v>
      </c>
      <c r="BH29" s="68">
        <f t="shared" ref="BH29" si="305">BE29/AV29</f>
        <v>0.657613902194497</v>
      </c>
      <c r="BI29" s="68">
        <f t="shared" ref="BI29" si="306">BF29/AW29</f>
        <v>0.72845889225883931</v>
      </c>
      <c r="BJ29" s="68">
        <f t="shared" ref="BJ29" si="307">BG29/AX29</f>
        <v>0.69463472748159805</v>
      </c>
      <c r="BK29" s="71">
        <v>16464</v>
      </c>
      <c r="BL29" s="71">
        <v>9386</v>
      </c>
      <c r="BM29" s="71">
        <f t="shared" ref="BM29" si="308">BK29+BL29</f>
        <v>25850</v>
      </c>
      <c r="BN29" s="71">
        <v>3707</v>
      </c>
      <c r="BO29" s="71">
        <v>2548</v>
      </c>
      <c r="BP29" s="71">
        <f t="shared" ref="BP29" si="309">BN29+BO29</f>
        <v>6255</v>
      </c>
      <c r="BQ29" s="71">
        <v>2759</v>
      </c>
      <c r="BR29" s="71">
        <v>2018</v>
      </c>
      <c r="BS29" s="71">
        <f t="shared" si="279"/>
        <v>4777</v>
      </c>
      <c r="BT29" s="66">
        <f t="shared" ref="BT29" si="310">BN29+BQ29</f>
        <v>6466</v>
      </c>
      <c r="BU29" s="64">
        <f t="shared" ref="BU29" si="311">BO29+BR29</f>
        <v>4566</v>
      </c>
      <c r="BV29" s="64">
        <f t="shared" ref="BV29" si="312">BP29+BS29</f>
        <v>11032</v>
      </c>
      <c r="BW29" s="68">
        <f t="shared" ref="BW29" si="313">BT29/BK29</f>
        <v>0.39273566569484936</v>
      </c>
      <c r="BX29" s="68">
        <f t="shared" ref="BX29" si="314">BU29/BL29</f>
        <v>0.48646920946089922</v>
      </c>
      <c r="BY29" s="68">
        <f t="shared" ref="BY29" si="315">BV29/BM29</f>
        <v>0.42676982591876211</v>
      </c>
      <c r="BZ29" s="64">
        <f t="shared" si="165"/>
        <v>61349</v>
      </c>
      <c r="CA29" s="64">
        <f t="shared" si="166"/>
        <v>58513</v>
      </c>
      <c r="CB29" s="64">
        <f t="shared" si="167"/>
        <v>119862</v>
      </c>
      <c r="CC29" s="64">
        <f t="shared" si="192"/>
        <v>28525</v>
      </c>
      <c r="CD29" s="64">
        <f t="shared" si="193"/>
        <v>33820</v>
      </c>
      <c r="CE29" s="64">
        <f t="shared" si="194"/>
        <v>62345</v>
      </c>
      <c r="CF29" s="64">
        <f t="shared" si="280"/>
        <v>7458</v>
      </c>
      <c r="CG29" s="64">
        <f t="shared" si="280"/>
        <v>6533</v>
      </c>
      <c r="CH29" s="64">
        <f t="shared" si="280"/>
        <v>13991</v>
      </c>
      <c r="CI29" s="64">
        <f t="shared" si="195"/>
        <v>35983</v>
      </c>
      <c r="CJ29" s="64">
        <f t="shared" si="196"/>
        <v>40353</v>
      </c>
      <c r="CK29" s="64">
        <f t="shared" si="197"/>
        <v>76336</v>
      </c>
      <c r="CL29" s="68">
        <f t="shared" ref="CL29" si="316">CI29/BZ29</f>
        <v>0.58652952778366396</v>
      </c>
      <c r="CM29" s="68">
        <f t="shared" ref="CM29" si="317">CJ29/CA29</f>
        <v>0.68964161810196023</v>
      </c>
      <c r="CN29" s="68">
        <f t="shared" ref="CN29" si="318">CK29/CB29</f>
        <v>0.63686572892159321</v>
      </c>
      <c r="CO29" s="71">
        <v>16869</v>
      </c>
      <c r="CP29" s="71">
        <v>17552</v>
      </c>
      <c r="CQ29" s="71">
        <f t="shared" ref="CQ29" si="319">CO29+CP29</f>
        <v>34421</v>
      </c>
      <c r="CR29" s="71">
        <v>9264</v>
      </c>
      <c r="CS29" s="71">
        <v>11396</v>
      </c>
      <c r="CT29" s="71">
        <f t="shared" ref="CT29" si="320">CR29+CS29</f>
        <v>20660</v>
      </c>
      <c r="CU29" s="71">
        <v>1582</v>
      </c>
      <c r="CV29" s="71">
        <v>1524</v>
      </c>
      <c r="CW29" s="71">
        <f t="shared" si="281"/>
        <v>3106</v>
      </c>
      <c r="CX29" s="66">
        <f t="shared" ref="CX29" si="321">CR29+CU29</f>
        <v>10846</v>
      </c>
      <c r="CY29" s="64">
        <f t="shared" ref="CY29" si="322">CS29+CV29</f>
        <v>12920</v>
      </c>
      <c r="CZ29" s="64">
        <f t="shared" ref="CZ29" si="323">CT29+CW29</f>
        <v>23766</v>
      </c>
      <c r="DA29" s="68">
        <f t="shared" ref="DA29" si="324">CX29/CO29</f>
        <v>0.64295453198174168</v>
      </c>
      <c r="DB29" s="68">
        <f t="shared" ref="DB29" si="325">CY29/CP29</f>
        <v>0.73609845031905197</v>
      </c>
      <c r="DC29" s="68">
        <f t="shared" ref="DC29" si="326">CZ29/CQ29</f>
        <v>0.69045059701926148</v>
      </c>
      <c r="DD29" s="71">
        <v>5414</v>
      </c>
      <c r="DE29" s="71">
        <v>2655</v>
      </c>
      <c r="DF29" s="71">
        <f t="shared" ref="DF29" si="327">DD29+DE29</f>
        <v>8069</v>
      </c>
      <c r="DG29" s="71">
        <v>1279</v>
      </c>
      <c r="DH29" s="71">
        <v>746</v>
      </c>
      <c r="DI29" s="71">
        <f t="shared" ref="DI29" si="328">DG29+DH29</f>
        <v>2025</v>
      </c>
      <c r="DJ29" s="71">
        <v>967</v>
      </c>
      <c r="DK29" s="71">
        <v>555</v>
      </c>
      <c r="DL29" s="71">
        <f t="shared" si="282"/>
        <v>1522</v>
      </c>
      <c r="DM29" s="66">
        <f t="shared" ref="DM29" si="329">DG29+DJ29</f>
        <v>2246</v>
      </c>
      <c r="DN29" s="64">
        <f t="shared" ref="DN29" si="330">DH29+DK29</f>
        <v>1301</v>
      </c>
      <c r="DO29" s="64">
        <f t="shared" ref="DO29" si="331">DI29+DL29</f>
        <v>3547</v>
      </c>
      <c r="DP29" s="68">
        <f t="shared" ref="DP29" si="332">DM29/DD29</f>
        <v>0.41485038788326561</v>
      </c>
      <c r="DQ29" s="68">
        <f t="shared" ref="DQ29" si="333">DN29/DE29</f>
        <v>0.49001883239171373</v>
      </c>
      <c r="DR29" s="68">
        <f t="shared" ref="DR29" si="334">DO29/DF29</f>
        <v>0.43958359152311316</v>
      </c>
      <c r="DS29" s="64">
        <f t="shared" si="249"/>
        <v>22283</v>
      </c>
      <c r="DT29" s="64">
        <f t="shared" si="250"/>
        <v>20207</v>
      </c>
      <c r="DU29" s="64">
        <f t="shared" si="251"/>
        <v>42490</v>
      </c>
      <c r="DV29" s="64">
        <f t="shared" si="252"/>
        <v>10543</v>
      </c>
      <c r="DW29" s="64">
        <f t="shared" si="253"/>
        <v>12142</v>
      </c>
      <c r="DX29" s="64">
        <f t="shared" si="254"/>
        <v>22685</v>
      </c>
      <c r="DY29" s="64">
        <f t="shared" si="283"/>
        <v>2549</v>
      </c>
      <c r="DZ29" s="64">
        <f t="shared" si="283"/>
        <v>2079</v>
      </c>
      <c r="EA29" s="64">
        <f t="shared" si="283"/>
        <v>4628</v>
      </c>
      <c r="EB29" s="64">
        <f t="shared" si="255"/>
        <v>13092</v>
      </c>
      <c r="EC29" s="64">
        <f t="shared" si="256"/>
        <v>14221</v>
      </c>
      <c r="ED29" s="64">
        <f t="shared" si="257"/>
        <v>27313</v>
      </c>
      <c r="EE29" s="68">
        <f t="shared" ref="EE29" si="335">EB29/DS29</f>
        <v>0.58753309697976031</v>
      </c>
      <c r="EF29" s="68">
        <f t="shared" ref="EF29" si="336">EC29/DT29</f>
        <v>0.70376602167565694</v>
      </c>
      <c r="EG29" s="68">
        <f t="shared" ref="EG29" si="337">ED29/DU29</f>
        <v>0.64281007295834314</v>
      </c>
      <c r="EH29" s="64">
        <f t="shared" si="106"/>
        <v>224798</v>
      </c>
      <c r="EI29" s="64">
        <f t="shared" si="107"/>
        <v>259535</v>
      </c>
      <c r="EJ29" s="64">
        <f t="shared" si="108"/>
        <v>484333</v>
      </c>
      <c r="EK29" s="64">
        <f>117090+4652</f>
        <v>121742</v>
      </c>
      <c r="EL29" s="64">
        <f>165319+6009</f>
        <v>171328</v>
      </c>
      <c r="EM29" s="64">
        <f t="shared" ref="EM29:EM30" si="338">EK29+EL29</f>
        <v>293070</v>
      </c>
      <c r="EN29" s="76">
        <f t="shared" ref="EN29:EN30" si="339">+EK29*100/EH29</f>
        <v>54.156175766688314</v>
      </c>
      <c r="EO29" s="76">
        <f t="shared" ref="EO29:EO30" si="340">+EL29*100/EI29</f>
        <v>66.013447126591785</v>
      </c>
      <c r="EP29" s="76">
        <f t="shared" ref="EP29" si="341">+EM29*100/EJ29</f>
        <v>60.510020997949759</v>
      </c>
      <c r="EQ29" s="64">
        <f t="shared" ref="EQ29" si="342">+CI29</f>
        <v>35983</v>
      </c>
      <c r="ER29" s="64">
        <f t="shared" ref="ER29" si="343">+CJ29</f>
        <v>40353</v>
      </c>
      <c r="ES29" s="64">
        <f t="shared" ref="ES29" si="344">+CK29</f>
        <v>76336</v>
      </c>
      <c r="ET29" s="64">
        <f>15454+754</f>
        <v>16208</v>
      </c>
      <c r="EU29" s="64">
        <f>20747+955</f>
        <v>21702</v>
      </c>
      <c r="EV29" s="64">
        <f t="shared" ref="EV29:EV30" si="345">ET29+EU29</f>
        <v>37910</v>
      </c>
      <c r="EW29" s="76">
        <f t="shared" ref="EW29" si="346">+ET29*100/EQ29</f>
        <v>45.043492760470222</v>
      </c>
      <c r="EX29" s="76">
        <f t="shared" ref="EX29" si="347">+EU29*100/ER29</f>
        <v>53.78038807523604</v>
      </c>
      <c r="EY29" s="76">
        <f t="shared" ref="EY29" si="348">+EV29*100/ES29</f>
        <v>49.662020540767138</v>
      </c>
      <c r="EZ29" s="64">
        <f t="shared" ref="EZ29" si="349">+EB29</f>
        <v>13092</v>
      </c>
      <c r="FA29" s="64">
        <f t="shared" ref="FA29" si="350">+EC29</f>
        <v>14221</v>
      </c>
      <c r="FB29" s="64">
        <f t="shared" ref="FB29" si="351">+ED29</f>
        <v>27313</v>
      </c>
      <c r="FC29" s="64">
        <f>5811+230</f>
        <v>6041</v>
      </c>
      <c r="FD29" s="64">
        <f>7871+353</f>
        <v>8224</v>
      </c>
      <c r="FE29" s="64">
        <f t="shared" ref="FE29:FE30" si="352">FC29+FD29</f>
        <v>14265</v>
      </c>
      <c r="FF29" s="76">
        <f t="shared" ref="FF29" si="353">+FC29*100/EZ29</f>
        <v>46.142682554231591</v>
      </c>
      <c r="FG29" s="76">
        <f t="shared" ref="FG29" si="354">+FD29*100/FA29</f>
        <v>57.829969763026511</v>
      </c>
      <c r="FH29" s="76">
        <f t="shared" ref="FH29" si="355">+FE29*100/FB29</f>
        <v>52.227876835206679</v>
      </c>
    </row>
    <row r="30" spans="1:164" ht="29.25" customHeight="1" x14ac:dyDescent="0.25">
      <c r="A30" s="127">
        <v>19</v>
      </c>
      <c r="B30" s="128" t="s">
        <v>82</v>
      </c>
      <c r="C30" s="71">
        <v>175157</v>
      </c>
      <c r="D30" s="71">
        <v>195583</v>
      </c>
      <c r="E30" s="71">
        <f>C30+D30</f>
        <v>370740</v>
      </c>
      <c r="F30" s="71">
        <v>134390</v>
      </c>
      <c r="G30" s="71">
        <v>178393</v>
      </c>
      <c r="H30" s="71">
        <f>F30+G30</f>
        <v>312783</v>
      </c>
      <c r="I30" s="71">
        <v>4789</v>
      </c>
      <c r="J30" s="71">
        <v>2558</v>
      </c>
      <c r="K30" s="71">
        <f>I30+J30</f>
        <v>7347</v>
      </c>
      <c r="L30" s="66">
        <f t="shared" ref="L30:N33" si="356">F30+I30</f>
        <v>139179</v>
      </c>
      <c r="M30" s="64">
        <f t="shared" si="356"/>
        <v>180951</v>
      </c>
      <c r="N30" s="64">
        <f t="shared" si="356"/>
        <v>320130</v>
      </c>
      <c r="O30" s="68">
        <f t="shared" si="186"/>
        <v>0.79459570556700565</v>
      </c>
      <c r="P30" s="68">
        <f t="shared" si="187"/>
        <v>0.92518777194336932</v>
      </c>
      <c r="Q30" s="68">
        <f t="shared" si="188"/>
        <v>0.86348923774073472</v>
      </c>
      <c r="R30" s="71">
        <v>36345</v>
      </c>
      <c r="S30" s="71">
        <v>22549</v>
      </c>
      <c r="T30" s="71">
        <f>R30+S30</f>
        <v>58894</v>
      </c>
      <c r="U30" s="71">
        <v>11673</v>
      </c>
      <c r="V30" s="71">
        <v>13959</v>
      </c>
      <c r="W30" s="71">
        <f>U30+V30</f>
        <v>25632</v>
      </c>
      <c r="X30" s="71">
        <v>1076</v>
      </c>
      <c r="Y30" s="71">
        <v>898</v>
      </c>
      <c r="Z30" s="71">
        <f t="shared" ref="Z30:Z31" si="357">X30+Y30</f>
        <v>1974</v>
      </c>
      <c r="AA30" s="66">
        <f t="shared" ref="AA30:AC31" si="358">U30+X30</f>
        <v>12749</v>
      </c>
      <c r="AB30" s="64">
        <f t="shared" si="358"/>
        <v>14857</v>
      </c>
      <c r="AC30" s="64">
        <f t="shared" si="358"/>
        <v>27606</v>
      </c>
      <c r="AD30" s="68">
        <f>AA30/R30</f>
        <v>0.35077727335259318</v>
      </c>
      <c r="AE30" s="68">
        <f>AB30/S30</f>
        <v>0.65887622510976096</v>
      </c>
      <c r="AF30" s="68">
        <f>AC30/T30</f>
        <v>0.46874044894216726</v>
      </c>
      <c r="AG30" s="64">
        <f t="shared" si="174"/>
        <v>211502</v>
      </c>
      <c r="AH30" s="64">
        <f t="shared" si="175"/>
        <v>218132</v>
      </c>
      <c r="AI30" s="64">
        <f t="shared" si="176"/>
        <v>429634</v>
      </c>
      <c r="AJ30" s="64">
        <f t="shared" si="177"/>
        <v>146063</v>
      </c>
      <c r="AK30" s="64">
        <f t="shared" si="178"/>
        <v>192352</v>
      </c>
      <c r="AL30" s="64">
        <f t="shared" si="179"/>
        <v>338415</v>
      </c>
      <c r="AM30" s="64">
        <f t="shared" si="277"/>
        <v>5865</v>
      </c>
      <c r="AN30" s="64">
        <f t="shared" si="277"/>
        <v>3456</v>
      </c>
      <c r="AO30" s="64">
        <f t="shared" si="277"/>
        <v>9321</v>
      </c>
      <c r="AP30" s="64">
        <f t="shared" si="180"/>
        <v>151928</v>
      </c>
      <c r="AQ30" s="64">
        <f t="shared" si="181"/>
        <v>195808</v>
      </c>
      <c r="AR30" s="64">
        <f t="shared" si="182"/>
        <v>347736</v>
      </c>
      <c r="AS30" s="68">
        <f t="shared" ref="AS30:AU33" si="359">AP30/AG30</f>
        <v>0.71832890469120858</v>
      </c>
      <c r="AT30" s="68">
        <f t="shared" si="359"/>
        <v>0.89765829864485724</v>
      </c>
      <c r="AU30" s="68">
        <f t="shared" si="359"/>
        <v>0.80937728392073249</v>
      </c>
      <c r="AV30" s="71">
        <v>17760</v>
      </c>
      <c r="AW30" s="71">
        <v>19865</v>
      </c>
      <c r="AX30" s="71">
        <f t="shared" si="230"/>
        <v>37625</v>
      </c>
      <c r="AY30" s="71">
        <v>9741</v>
      </c>
      <c r="AZ30" s="71">
        <v>15205</v>
      </c>
      <c r="BA30" s="71">
        <f t="shared" si="231"/>
        <v>24946</v>
      </c>
      <c r="BB30" s="71">
        <v>598</v>
      </c>
      <c r="BC30" s="71">
        <v>518</v>
      </c>
      <c r="BD30" s="71">
        <f t="shared" ref="BD30" si="360">BB30+BC30</f>
        <v>1116</v>
      </c>
      <c r="BE30" s="66">
        <f t="shared" si="163"/>
        <v>10339</v>
      </c>
      <c r="BF30" s="64">
        <f t="shared" si="163"/>
        <v>15723</v>
      </c>
      <c r="BG30" s="64">
        <f t="shared" si="163"/>
        <v>26062</v>
      </c>
      <c r="BH30" s="68">
        <f>BE30/AV30</f>
        <v>0.58215090090090094</v>
      </c>
      <c r="BI30" s="68">
        <f>BF30/AW30</f>
        <v>0.791492574880443</v>
      </c>
      <c r="BJ30" s="68">
        <f t="shared" si="191"/>
        <v>0.69267774086378742</v>
      </c>
      <c r="BK30" s="71">
        <v>872</v>
      </c>
      <c r="BL30" s="71">
        <v>645</v>
      </c>
      <c r="BM30" s="71">
        <f t="shared" si="233"/>
        <v>1517</v>
      </c>
      <c r="BN30" s="71">
        <v>102</v>
      </c>
      <c r="BO30" s="71">
        <v>206</v>
      </c>
      <c r="BP30" s="71">
        <f t="shared" si="234"/>
        <v>308</v>
      </c>
      <c r="BQ30" s="71">
        <v>9</v>
      </c>
      <c r="BR30" s="71">
        <v>30</v>
      </c>
      <c r="BS30" s="71">
        <f t="shared" ref="BS30" si="361">BQ30+BR30</f>
        <v>39</v>
      </c>
      <c r="BT30" s="66">
        <f t="shared" si="164"/>
        <v>111</v>
      </c>
      <c r="BU30" s="64">
        <f t="shared" si="164"/>
        <v>236</v>
      </c>
      <c r="BV30" s="64">
        <f t="shared" si="164"/>
        <v>347</v>
      </c>
      <c r="BW30" s="68">
        <f t="shared" ref="BW30:BX36" si="362">BT30/BK30</f>
        <v>0.12729357798165136</v>
      </c>
      <c r="BX30" s="68">
        <f t="shared" si="362"/>
        <v>0.36589147286821705</v>
      </c>
      <c r="BY30" s="68">
        <f t="shared" si="204"/>
        <v>0.22874093605800924</v>
      </c>
      <c r="BZ30" s="64">
        <f t="shared" si="165"/>
        <v>18632</v>
      </c>
      <c r="CA30" s="64">
        <f t="shared" si="166"/>
        <v>20510</v>
      </c>
      <c r="CB30" s="64">
        <f t="shared" si="167"/>
        <v>39142</v>
      </c>
      <c r="CC30" s="64">
        <f t="shared" si="192"/>
        <v>9843</v>
      </c>
      <c r="CD30" s="64">
        <f t="shared" si="193"/>
        <v>15411</v>
      </c>
      <c r="CE30" s="64">
        <f t="shared" si="194"/>
        <v>25254</v>
      </c>
      <c r="CF30" s="64">
        <f t="shared" si="280"/>
        <v>607</v>
      </c>
      <c r="CG30" s="64">
        <f t="shared" si="280"/>
        <v>548</v>
      </c>
      <c r="CH30" s="64">
        <f t="shared" si="280"/>
        <v>1155</v>
      </c>
      <c r="CI30" s="64">
        <f t="shared" si="195"/>
        <v>10450</v>
      </c>
      <c r="CJ30" s="64">
        <f t="shared" si="196"/>
        <v>15959</v>
      </c>
      <c r="CK30" s="64">
        <f t="shared" si="197"/>
        <v>26409</v>
      </c>
      <c r="CL30" s="68">
        <f>CI30/BZ30</f>
        <v>0.56086303134392446</v>
      </c>
      <c r="CM30" s="68">
        <f t="shared" si="137"/>
        <v>0.77810823988298394</v>
      </c>
      <c r="CN30" s="68">
        <f t="shared" si="137"/>
        <v>0.6746972561442951</v>
      </c>
      <c r="CO30" s="71">
        <v>2600</v>
      </c>
      <c r="CP30" s="71">
        <v>3055</v>
      </c>
      <c r="CQ30" s="71">
        <f t="shared" si="236"/>
        <v>5655</v>
      </c>
      <c r="CR30" s="71">
        <v>1460</v>
      </c>
      <c r="CS30" s="71">
        <v>2256</v>
      </c>
      <c r="CT30" s="71">
        <f t="shared" si="237"/>
        <v>3716</v>
      </c>
      <c r="CU30" s="71">
        <v>55</v>
      </c>
      <c r="CV30" s="71">
        <v>65</v>
      </c>
      <c r="CW30" s="71">
        <f t="shared" si="281"/>
        <v>120</v>
      </c>
      <c r="CX30" s="66">
        <f t="shared" si="169"/>
        <v>1515</v>
      </c>
      <c r="CY30" s="64">
        <f t="shared" si="169"/>
        <v>2321</v>
      </c>
      <c r="CZ30" s="64">
        <f t="shared" si="169"/>
        <v>3836</v>
      </c>
      <c r="DA30" s="68">
        <f t="shared" ref="DA30:DB36" si="363">CX30/CO30</f>
        <v>0.58269230769230773</v>
      </c>
      <c r="DB30" s="68">
        <f t="shared" si="363"/>
        <v>0.75973813420621927</v>
      </c>
      <c r="DC30" s="68">
        <f t="shared" si="199"/>
        <v>0.67833775419982312</v>
      </c>
      <c r="DD30" s="71">
        <v>124</v>
      </c>
      <c r="DE30" s="71">
        <v>116</v>
      </c>
      <c r="DF30" s="71">
        <f t="shared" si="239"/>
        <v>240</v>
      </c>
      <c r="DG30" s="71">
        <v>19</v>
      </c>
      <c r="DH30" s="71">
        <v>32</v>
      </c>
      <c r="DI30" s="71">
        <f t="shared" si="240"/>
        <v>51</v>
      </c>
      <c r="DJ30" s="71">
        <v>3</v>
      </c>
      <c r="DK30" s="71">
        <v>2</v>
      </c>
      <c r="DL30" s="71">
        <f t="shared" ref="DL30" si="364">DJ30+DK30</f>
        <v>5</v>
      </c>
      <c r="DM30" s="66">
        <f t="shared" si="207"/>
        <v>22</v>
      </c>
      <c r="DN30" s="64">
        <f t="shared" si="207"/>
        <v>34</v>
      </c>
      <c r="DO30" s="64">
        <f t="shared" si="207"/>
        <v>56</v>
      </c>
      <c r="DP30" s="68">
        <f t="shared" ref="DP30:DQ36" si="365">DM30/DD30</f>
        <v>0.17741935483870969</v>
      </c>
      <c r="DQ30" s="68">
        <f t="shared" si="365"/>
        <v>0.29310344827586204</v>
      </c>
      <c r="DR30" s="68">
        <f t="shared" si="209"/>
        <v>0.23333333333333334</v>
      </c>
      <c r="DS30" s="64">
        <f t="shared" si="249"/>
        <v>2724</v>
      </c>
      <c r="DT30" s="64">
        <f t="shared" si="250"/>
        <v>3171</v>
      </c>
      <c r="DU30" s="64">
        <f t="shared" si="251"/>
        <v>5895</v>
      </c>
      <c r="DV30" s="64">
        <f t="shared" si="252"/>
        <v>1479</v>
      </c>
      <c r="DW30" s="64">
        <f t="shared" si="253"/>
        <v>2288</v>
      </c>
      <c r="DX30" s="64">
        <f t="shared" si="254"/>
        <v>3767</v>
      </c>
      <c r="DY30" s="64">
        <f t="shared" si="283"/>
        <v>58</v>
      </c>
      <c r="DZ30" s="64">
        <f t="shared" si="283"/>
        <v>67</v>
      </c>
      <c r="EA30" s="64">
        <f t="shared" si="283"/>
        <v>125</v>
      </c>
      <c r="EB30" s="64">
        <f t="shared" si="255"/>
        <v>1537</v>
      </c>
      <c r="EC30" s="64">
        <f t="shared" si="256"/>
        <v>2355</v>
      </c>
      <c r="ED30" s="64">
        <f t="shared" si="257"/>
        <v>3892</v>
      </c>
      <c r="EE30" s="68">
        <f t="shared" si="211"/>
        <v>0.56424375917767988</v>
      </c>
      <c r="EF30" s="68">
        <f t="shared" si="141"/>
        <v>0.74266792809839166</v>
      </c>
      <c r="EG30" s="68">
        <f t="shared" si="141"/>
        <v>0.66022052586938085</v>
      </c>
      <c r="EH30" s="64">
        <f t="shared" si="106"/>
        <v>151928</v>
      </c>
      <c r="EI30" s="64">
        <f t="shared" si="107"/>
        <v>195808</v>
      </c>
      <c r="EJ30" s="64">
        <f t="shared" si="108"/>
        <v>347736</v>
      </c>
      <c r="EK30" s="64">
        <f>101883</f>
        <v>101883</v>
      </c>
      <c r="EL30" s="64">
        <f>173981</f>
        <v>173981</v>
      </c>
      <c r="EM30" s="64">
        <f t="shared" si="338"/>
        <v>275864</v>
      </c>
      <c r="EN30" s="76">
        <f t="shared" si="339"/>
        <v>67.060054762782372</v>
      </c>
      <c r="EO30" s="76">
        <f t="shared" si="340"/>
        <v>88.852855858800453</v>
      </c>
      <c r="EP30" s="76">
        <f t="shared" si="143"/>
        <v>79.331446844732781</v>
      </c>
      <c r="EQ30" s="64">
        <f t="shared" ref="EQ30:ES36" si="366">+CI30</f>
        <v>10450</v>
      </c>
      <c r="ER30" s="64">
        <f t="shared" si="366"/>
        <v>15959</v>
      </c>
      <c r="ES30" s="64">
        <f t="shared" si="366"/>
        <v>26409</v>
      </c>
      <c r="ET30" s="64">
        <v>5277</v>
      </c>
      <c r="EU30" s="64">
        <v>12563</v>
      </c>
      <c r="EV30" s="64">
        <f t="shared" si="345"/>
        <v>17840</v>
      </c>
      <c r="EW30" s="76">
        <f t="shared" ref="EW30" si="367">+ET30*100/EQ30</f>
        <v>50.497607655502392</v>
      </c>
      <c r="EX30" s="76">
        <f t="shared" ref="EX30" si="368">+EU30*100/ER30</f>
        <v>78.720471207469146</v>
      </c>
      <c r="EY30" s="76">
        <f t="shared" si="145"/>
        <v>67.552728236586006</v>
      </c>
      <c r="EZ30" s="64">
        <f t="shared" ref="EZ30:FB36" si="369">+EB30</f>
        <v>1537</v>
      </c>
      <c r="FA30" s="64">
        <f t="shared" si="369"/>
        <v>2355</v>
      </c>
      <c r="FB30" s="64">
        <f t="shared" si="369"/>
        <v>3892</v>
      </c>
      <c r="FC30" s="64">
        <v>801</v>
      </c>
      <c r="FD30" s="64">
        <v>1728</v>
      </c>
      <c r="FE30" s="64">
        <f t="shared" si="352"/>
        <v>2529</v>
      </c>
      <c r="FF30" s="76">
        <f t="shared" ref="FF30" si="370">+FC30*100/EZ30</f>
        <v>52.114508783344178</v>
      </c>
      <c r="FG30" s="76">
        <f t="shared" ref="FG30" si="371">+FD30*100/FA30</f>
        <v>73.375796178343947</v>
      </c>
      <c r="FH30" s="76">
        <f t="shared" si="147"/>
        <v>64.979445015416232</v>
      </c>
    </row>
    <row r="31" spans="1:164" ht="45" customHeight="1" x14ac:dyDescent="0.25">
      <c r="A31" s="127">
        <v>20</v>
      </c>
      <c r="B31" s="128" t="s">
        <v>91</v>
      </c>
      <c r="C31" s="71">
        <v>804350</v>
      </c>
      <c r="D31" s="71">
        <v>630851</v>
      </c>
      <c r="E31" s="71">
        <f>C31+D31</f>
        <v>1435201</v>
      </c>
      <c r="F31" s="71">
        <v>642260</v>
      </c>
      <c r="G31" s="71">
        <v>562973</v>
      </c>
      <c r="H31" s="71">
        <f>F31+G31</f>
        <v>1205233</v>
      </c>
      <c r="I31" s="71">
        <v>17171</v>
      </c>
      <c r="J31" s="71">
        <v>8956</v>
      </c>
      <c r="K31" s="71">
        <f>I31+J31</f>
        <v>26127</v>
      </c>
      <c r="L31" s="66">
        <f t="shared" si="356"/>
        <v>659431</v>
      </c>
      <c r="M31" s="64">
        <f t="shared" si="356"/>
        <v>571929</v>
      </c>
      <c r="N31" s="64">
        <f t="shared" si="356"/>
        <v>1231360</v>
      </c>
      <c r="O31" s="68">
        <f t="shared" si="186"/>
        <v>0.81983091937589359</v>
      </c>
      <c r="P31" s="68">
        <f t="shared" si="187"/>
        <v>0.90659918110615656</v>
      </c>
      <c r="Q31" s="68">
        <f t="shared" si="188"/>
        <v>0.85797041668727936</v>
      </c>
      <c r="R31" s="60">
        <v>34538</v>
      </c>
      <c r="S31" s="60">
        <v>15216</v>
      </c>
      <c r="T31" s="71">
        <f>R31+S31</f>
        <v>49754</v>
      </c>
      <c r="U31" s="60">
        <v>21297</v>
      </c>
      <c r="V31" s="60">
        <v>10384</v>
      </c>
      <c r="W31" s="71">
        <f>U31+V31</f>
        <v>31681</v>
      </c>
      <c r="X31" s="66">
        <v>1136</v>
      </c>
      <c r="Y31" s="66">
        <v>482</v>
      </c>
      <c r="Z31" s="71">
        <f t="shared" si="357"/>
        <v>1618</v>
      </c>
      <c r="AA31" s="66">
        <f t="shared" si="358"/>
        <v>22433</v>
      </c>
      <c r="AB31" s="64">
        <f t="shared" si="358"/>
        <v>10866</v>
      </c>
      <c r="AC31" s="64">
        <f t="shared" si="358"/>
        <v>33299</v>
      </c>
      <c r="AD31" s="68">
        <f>AA31/AV31</f>
        <v>0.20754961372993477</v>
      </c>
      <c r="AE31" s="68">
        <f>AB31/AW31</f>
        <v>0.1251093814765348</v>
      </c>
      <c r="AF31" s="68">
        <f t="shared" ref="AF31:AF36" si="372">AC31/T31</f>
        <v>0.66927282228564533</v>
      </c>
      <c r="AG31" s="64">
        <f t="shared" si="174"/>
        <v>838888</v>
      </c>
      <c r="AH31" s="64">
        <f t="shared" si="175"/>
        <v>646067</v>
      </c>
      <c r="AI31" s="64">
        <f t="shared" si="176"/>
        <v>1484955</v>
      </c>
      <c r="AJ31" s="64">
        <f t="shared" si="177"/>
        <v>663557</v>
      </c>
      <c r="AK31" s="64">
        <f t="shared" si="178"/>
        <v>573357</v>
      </c>
      <c r="AL31" s="64">
        <f t="shared" si="179"/>
        <v>1236914</v>
      </c>
      <c r="AM31" s="64">
        <f t="shared" si="277"/>
        <v>18307</v>
      </c>
      <c r="AN31" s="64">
        <f t="shared" si="277"/>
        <v>9438</v>
      </c>
      <c r="AO31" s="64">
        <f t="shared" si="277"/>
        <v>27745</v>
      </c>
      <c r="AP31" s="64">
        <f t="shared" si="180"/>
        <v>681864</v>
      </c>
      <c r="AQ31" s="64">
        <f t="shared" si="181"/>
        <v>582795</v>
      </c>
      <c r="AR31" s="64">
        <f t="shared" si="182"/>
        <v>1264659</v>
      </c>
      <c r="AS31" s="68">
        <f t="shared" si="359"/>
        <v>0.81281887451006574</v>
      </c>
      <c r="AT31" s="68">
        <f t="shared" si="359"/>
        <v>0.90206588480761285</v>
      </c>
      <c r="AU31" s="68">
        <f t="shared" si="359"/>
        <v>0.85164802973827491</v>
      </c>
      <c r="AV31" s="71">
        <v>108085</v>
      </c>
      <c r="AW31" s="71">
        <v>86852</v>
      </c>
      <c r="AX31" s="71">
        <f t="shared" si="230"/>
        <v>194937</v>
      </c>
      <c r="AY31" s="71">
        <v>80014</v>
      </c>
      <c r="AZ31" s="71">
        <v>73263</v>
      </c>
      <c r="BA31" s="71">
        <f t="shared" si="231"/>
        <v>153277</v>
      </c>
      <c r="BB31" s="71">
        <v>2787</v>
      </c>
      <c r="BC31" s="71">
        <v>1747</v>
      </c>
      <c r="BD31" s="71">
        <f>BB31+BC31</f>
        <v>4534</v>
      </c>
      <c r="BE31" s="66">
        <f t="shared" ref="BE31" si="373">AY31+BB31</f>
        <v>82801</v>
      </c>
      <c r="BF31" s="64">
        <f t="shared" ref="BF31" si="374">AZ31+BC31</f>
        <v>75010</v>
      </c>
      <c r="BG31" s="64">
        <f t="shared" ref="BG31" si="375">BA31+BD31</f>
        <v>157811</v>
      </c>
      <c r="BH31" s="68">
        <f t="shared" ref="BH31:BH32" si="376">BE31/AV31</f>
        <v>0.76607299810334462</v>
      </c>
      <c r="BI31" s="68">
        <f t="shared" ref="BI31:BI32" si="377">BF31/AW31</f>
        <v>0.8636531110394694</v>
      </c>
      <c r="BJ31" s="68">
        <f t="shared" ref="BJ31:BJ32" si="378">BG31/AX31</f>
        <v>0.80954872599865602</v>
      </c>
      <c r="BK31" s="71">
        <v>4671</v>
      </c>
      <c r="BL31" s="71">
        <v>2560</v>
      </c>
      <c r="BM31" s="71">
        <f>BK31+BL31</f>
        <v>7231</v>
      </c>
      <c r="BN31" s="71">
        <v>2609</v>
      </c>
      <c r="BO31" s="71">
        <v>1634</v>
      </c>
      <c r="BP31" s="71">
        <f>BN31+BO31</f>
        <v>4243</v>
      </c>
      <c r="BQ31" s="71">
        <v>181</v>
      </c>
      <c r="BR31" s="71">
        <v>97</v>
      </c>
      <c r="BS31" s="71">
        <f>BQ31+BR31</f>
        <v>278</v>
      </c>
      <c r="BT31" s="66">
        <f>BN31+BQ31</f>
        <v>2790</v>
      </c>
      <c r="BU31" s="64">
        <f>BO31+BR31</f>
        <v>1731</v>
      </c>
      <c r="BV31" s="64">
        <f>BP31+BS31</f>
        <v>4521</v>
      </c>
      <c r="BW31" s="68">
        <f t="shared" si="362"/>
        <v>0.59730250481695568</v>
      </c>
      <c r="BX31" s="68">
        <f t="shared" si="362"/>
        <v>0.67617187499999998</v>
      </c>
      <c r="BY31" s="68">
        <f t="shared" ref="BY31:BY36" si="379">BV31/BM31</f>
        <v>0.62522472687041908</v>
      </c>
      <c r="BZ31" s="64">
        <f t="shared" si="165"/>
        <v>112756</v>
      </c>
      <c r="CA31" s="64">
        <f t="shared" si="166"/>
        <v>89412</v>
      </c>
      <c r="CB31" s="64">
        <f t="shared" si="167"/>
        <v>202168</v>
      </c>
      <c r="CC31" s="64">
        <f t="shared" si="192"/>
        <v>82623</v>
      </c>
      <c r="CD31" s="64">
        <f t="shared" si="193"/>
        <v>74897</v>
      </c>
      <c r="CE31" s="64">
        <f t="shared" si="194"/>
        <v>157520</v>
      </c>
      <c r="CF31" s="64">
        <f t="shared" si="280"/>
        <v>2968</v>
      </c>
      <c r="CG31" s="64">
        <f t="shared" si="280"/>
        <v>1844</v>
      </c>
      <c r="CH31" s="64">
        <f t="shared" si="280"/>
        <v>4812</v>
      </c>
      <c r="CI31" s="64">
        <f t="shared" si="195"/>
        <v>85591</v>
      </c>
      <c r="CJ31" s="64">
        <f t="shared" si="196"/>
        <v>76741</v>
      </c>
      <c r="CK31" s="64">
        <f t="shared" si="197"/>
        <v>162332</v>
      </c>
      <c r="CL31" s="68">
        <f>CI31/BZ31</f>
        <v>0.75908155663556709</v>
      </c>
      <c r="CM31" s="68">
        <f>CJ31/CA31</f>
        <v>0.85828524135462803</v>
      </c>
      <c r="CN31" s="68">
        <f>CK31/CB31</f>
        <v>0.80295595742155035</v>
      </c>
      <c r="CO31" s="71">
        <v>58428</v>
      </c>
      <c r="CP31" s="71">
        <v>45065</v>
      </c>
      <c r="CQ31" s="71">
        <f>CO31+CP31</f>
        <v>103493</v>
      </c>
      <c r="CR31" s="71">
        <v>42615</v>
      </c>
      <c r="CS31" s="71">
        <v>36577</v>
      </c>
      <c r="CT31" s="71">
        <f>CR31+CS31</f>
        <v>79192</v>
      </c>
      <c r="CU31" s="71">
        <v>1234</v>
      </c>
      <c r="CV31" s="71">
        <v>826</v>
      </c>
      <c r="CW31" s="71">
        <f>CU31+CV31</f>
        <v>2060</v>
      </c>
      <c r="CX31" s="66">
        <f>CR31+CU31</f>
        <v>43849</v>
      </c>
      <c r="CY31" s="64">
        <f>CS31+CV31</f>
        <v>37403</v>
      </c>
      <c r="CZ31" s="64">
        <f>CT31+CW31</f>
        <v>81252</v>
      </c>
      <c r="DA31" s="68">
        <f t="shared" si="363"/>
        <v>0.75047922229068253</v>
      </c>
      <c r="DB31" s="68">
        <f t="shared" si="363"/>
        <v>0.82997891933873291</v>
      </c>
      <c r="DC31" s="68">
        <f t="shared" ref="DC31:DC43" si="380">CZ31/CQ31</f>
        <v>0.7850965765800586</v>
      </c>
      <c r="DD31" s="71">
        <v>1294</v>
      </c>
      <c r="DE31" s="71">
        <v>673</v>
      </c>
      <c r="DF31" s="71">
        <f>DD31+DE31</f>
        <v>1967</v>
      </c>
      <c r="DG31" s="71">
        <v>776</v>
      </c>
      <c r="DH31" s="71">
        <v>441</v>
      </c>
      <c r="DI31" s="71">
        <f>DG31+DH31</f>
        <v>1217</v>
      </c>
      <c r="DJ31" s="71">
        <v>43</v>
      </c>
      <c r="DK31" s="71">
        <v>18</v>
      </c>
      <c r="DL31" s="71">
        <f>DJ31+DK31</f>
        <v>61</v>
      </c>
      <c r="DM31" s="66">
        <f>DG31+DJ31</f>
        <v>819</v>
      </c>
      <c r="DN31" s="64">
        <f>DH31+DK31</f>
        <v>459</v>
      </c>
      <c r="DO31" s="64">
        <f>DI31+DL31</f>
        <v>1278</v>
      </c>
      <c r="DP31" s="68">
        <f t="shared" si="365"/>
        <v>0.63292117465224107</v>
      </c>
      <c r="DQ31" s="68">
        <f t="shared" si="365"/>
        <v>0.68202080237741458</v>
      </c>
      <c r="DR31" s="68">
        <f t="shared" ref="DR31:DR36" si="381">DO31/DF31</f>
        <v>0.64972038637519069</v>
      </c>
      <c r="DS31" s="64">
        <f t="shared" si="249"/>
        <v>59722</v>
      </c>
      <c r="DT31" s="64">
        <f t="shared" si="250"/>
        <v>45738</v>
      </c>
      <c r="DU31" s="64">
        <f t="shared" si="251"/>
        <v>105460</v>
      </c>
      <c r="DV31" s="64">
        <f t="shared" si="252"/>
        <v>43391</v>
      </c>
      <c r="DW31" s="64">
        <f t="shared" si="253"/>
        <v>37018</v>
      </c>
      <c r="DX31" s="64">
        <f t="shared" si="254"/>
        <v>80409</v>
      </c>
      <c r="DY31" s="64">
        <f t="shared" si="283"/>
        <v>1277</v>
      </c>
      <c r="DZ31" s="64">
        <f t="shared" si="283"/>
        <v>844</v>
      </c>
      <c r="EA31" s="64">
        <f t="shared" si="283"/>
        <v>2121</v>
      </c>
      <c r="EB31" s="64">
        <f t="shared" si="255"/>
        <v>44668</v>
      </c>
      <c r="EC31" s="64">
        <f t="shared" si="256"/>
        <v>37862</v>
      </c>
      <c r="ED31" s="64">
        <f t="shared" si="257"/>
        <v>82530</v>
      </c>
      <c r="EE31" s="68">
        <f>EB31/DS31</f>
        <v>0.7479320853286896</v>
      </c>
      <c r="EF31" s="68">
        <f>EC31/DT31</f>
        <v>0.82780182780182776</v>
      </c>
      <c r="EG31" s="68">
        <f>ED31/DU31</f>
        <v>0.78257159112459695</v>
      </c>
      <c r="EH31" s="64">
        <f t="shared" si="106"/>
        <v>681864</v>
      </c>
      <c r="EI31" s="64">
        <f t="shared" si="107"/>
        <v>582795</v>
      </c>
      <c r="EJ31" s="64">
        <f t="shared" si="108"/>
        <v>1264659</v>
      </c>
      <c r="EK31" s="64">
        <v>260190</v>
      </c>
      <c r="EL31" s="64">
        <v>309373</v>
      </c>
      <c r="EM31" s="64">
        <f>EK31+EL31</f>
        <v>569563</v>
      </c>
      <c r="EN31" s="76">
        <f>+EK31*100/EH31</f>
        <v>38.158635739678296</v>
      </c>
      <c r="EO31" s="76">
        <f>+EL31*100/EI31</f>
        <v>53.084360710026679</v>
      </c>
      <c r="EP31" s="76">
        <f>+EM31*100/EJ31</f>
        <v>45.03688346028455</v>
      </c>
      <c r="EQ31" s="64">
        <f t="shared" si="366"/>
        <v>85591</v>
      </c>
      <c r="ER31" s="64">
        <f t="shared" si="366"/>
        <v>76741</v>
      </c>
      <c r="ES31" s="64">
        <f t="shared" si="366"/>
        <v>162332</v>
      </c>
      <c r="ET31" s="64">
        <v>26952</v>
      </c>
      <c r="EU31" s="64">
        <v>33816</v>
      </c>
      <c r="EV31" s="64">
        <f>ET31+EU31</f>
        <v>60768</v>
      </c>
      <c r="EW31" s="76">
        <f>+ET31*100/EQ31</f>
        <v>31.489292098468297</v>
      </c>
      <c r="EX31" s="76">
        <f>+EU31*100/ER31</f>
        <v>44.065102096662798</v>
      </c>
      <c r="EY31" s="76">
        <f>+EV31*100/ES31</f>
        <v>37.43439371165266</v>
      </c>
      <c r="EZ31" s="64">
        <f t="shared" si="369"/>
        <v>44668</v>
      </c>
      <c r="FA31" s="64">
        <f t="shared" si="369"/>
        <v>37862</v>
      </c>
      <c r="FB31" s="64">
        <f t="shared" si="369"/>
        <v>82530</v>
      </c>
      <c r="FC31" s="64">
        <v>12216</v>
      </c>
      <c r="FD31" s="64">
        <v>13480</v>
      </c>
      <c r="FE31" s="64">
        <f>FC31+FD31</f>
        <v>25696</v>
      </c>
      <c r="FF31" s="76">
        <f>+FC31*100/EZ31</f>
        <v>27.348437360078805</v>
      </c>
      <c r="FG31" s="76">
        <f>+FD31*100/FA31</f>
        <v>35.602979240399343</v>
      </c>
      <c r="FH31" s="76">
        <f>+FE31*100/FB31</f>
        <v>31.135344723130984</v>
      </c>
    </row>
    <row r="32" spans="1:164" s="53" customFormat="1" ht="29.25" customHeight="1" x14ac:dyDescent="0.25">
      <c r="A32" s="127">
        <v>21</v>
      </c>
      <c r="B32" s="128" t="s">
        <v>92</v>
      </c>
      <c r="C32" s="87">
        <v>313289</v>
      </c>
      <c r="D32" s="87">
        <v>272650</v>
      </c>
      <c r="E32" s="87">
        <f>C32+D32</f>
        <v>585939</v>
      </c>
      <c r="F32" s="87">
        <v>215976</v>
      </c>
      <c r="G32" s="87">
        <v>208065</v>
      </c>
      <c r="H32" s="87">
        <f>F32+G32</f>
        <v>424041</v>
      </c>
      <c r="I32" s="87">
        <v>23581</v>
      </c>
      <c r="J32" s="87">
        <v>20510</v>
      </c>
      <c r="K32" s="87">
        <f>I32+J32</f>
        <v>44091</v>
      </c>
      <c r="L32" s="64">
        <f t="shared" si="356"/>
        <v>239557</v>
      </c>
      <c r="M32" s="64">
        <f t="shared" si="356"/>
        <v>228575</v>
      </c>
      <c r="N32" s="64">
        <f t="shared" si="356"/>
        <v>468132</v>
      </c>
      <c r="O32" s="68">
        <f t="shared" si="186"/>
        <v>0.76465180711739</v>
      </c>
      <c r="P32" s="68">
        <f t="shared" si="187"/>
        <v>0.83834586466165417</v>
      </c>
      <c r="Q32" s="68">
        <f t="shared" si="188"/>
        <v>0.79894323470531914</v>
      </c>
      <c r="R32" s="87">
        <v>77176</v>
      </c>
      <c r="S32" s="87">
        <v>47232</v>
      </c>
      <c r="T32" s="71">
        <f>R32+S32</f>
        <v>124408</v>
      </c>
      <c r="U32" s="87">
        <v>22725</v>
      </c>
      <c r="V32" s="87">
        <v>15774</v>
      </c>
      <c r="W32" s="87">
        <f t="shared" ref="W32" si="382">U32+V32</f>
        <v>38499</v>
      </c>
      <c r="X32" s="87">
        <v>7109</v>
      </c>
      <c r="Y32" s="87">
        <v>5142</v>
      </c>
      <c r="Z32" s="87">
        <f t="shared" ref="Z32" si="383">X32+Y32</f>
        <v>12251</v>
      </c>
      <c r="AA32" s="64">
        <f t="shared" ref="AA32:AC32" si="384">U32+X32</f>
        <v>29834</v>
      </c>
      <c r="AB32" s="64">
        <f t="shared" si="384"/>
        <v>20916</v>
      </c>
      <c r="AC32" s="64">
        <f t="shared" si="384"/>
        <v>50750</v>
      </c>
      <c r="AD32" s="68">
        <f t="shared" ref="AD32:AE36" si="385">AA32/R32</f>
        <v>0.38657095470094333</v>
      </c>
      <c r="AE32" s="68">
        <f t="shared" si="385"/>
        <v>0.44283536585365851</v>
      </c>
      <c r="AF32" s="68">
        <f t="shared" si="372"/>
        <v>0.40793196578998137</v>
      </c>
      <c r="AG32" s="64">
        <f t="shared" si="174"/>
        <v>390465</v>
      </c>
      <c r="AH32" s="64">
        <f t="shared" si="175"/>
        <v>319882</v>
      </c>
      <c r="AI32" s="64">
        <f t="shared" si="176"/>
        <v>710347</v>
      </c>
      <c r="AJ32" s="64">
        <f t="shared" si="177"/>
        <v>238701</v>
      </c>
      <c r="AK32" s="64">
        <f t="shared" si="178"/>
        <v>223839</v>
      </c>
      <c r="AL32" s="64">
        <f t="shared" si="179"/>
        <v>462540</v>
      </c>
      <c r="AM32" s="64">
        <f t="shared" si="277"/>
        <v>30690</v>
      </c>
      <c r="AN32" s="64">
        <f t="shared" si="277"/>
        <v>25652</v>
      </c>
      <c r="AO32" s="64">
        <f t="shared" si="277"/>
        <v>56342</v>
      </c>
      <c r="AP32" s="64">
        <f t="shared" si="180"/>
        <v>269391</v>
      </c>
      <c r="AQ32" s="64">
        <f t="shared" si="181"/>
        <v>249491</v>
      </c>
      <c r="AR32" s="64">
        <f t="shared" si="182"/>
        <v>518882</v>
      </c>
      <c r="AS32" s="68">
        <f t="shared" si="359"/>
        <v>0.68992355268718064</v>
      </c>
      <c r="AT32" s="68">
        <f t="shared" si="359"/>
        <v>0.77994698044904054</v>
      </c>
      <c r="AU32" s="68">
        <f t="shared" si="359"/>
        <v>0.73046271751693181</v>
      </c>
      <c r="AV32" s="71">
        <v>51307</v>
      </c>
      <c r="AW32" s="71">
        <v>41059</v>
      </c>
      <c r="AX32" s="71">
        <f t="shared" si="230"/>
        <v>92366</v>
      </c>
      <c r="AY32" s="87">
        <v>33490</v>
      </c>
      <c r="AZ32" s="87">
        <v>29792</v>
      </c>
      <c r="BA32" s="87">
        <f t="shared" ref="BA32" si="386">AY32+AZ32</f>
        <v>63282</v>
      </c>
      <c r="BB32" s="87">
        <v>4182</v>
      </c>
      <c r="BC32" s="87">
        <v>3539</v>
      </c>
      <c r="BD32" s="87">
        <f t="shared" ref="BD32" si="387">BB32+BC32</f>
        <v>7721</v>
      </c>
      <c r="BE32" s="64">
        <f t="shared" ref="BE32:BG32" si="388">AY32+BB32</f>
        <v>37672</v>
      </c>
      <c r="BF32" s="64">
        <f t="shared" si="388"/>
        <v>33331</v>
      </c>
      <c r="BG32" s="64">
        <f t="shared" si="388"/>
        <v>71003</v>
      </c>
      <c r="BH32" s="68">
        <f t="shared" si="376"/>
        <v>0.73424678893718209</v>
      </c>
      <c r="BI32" s="68">
        <f t="shared" si="377"/>
        <v>0.81178304391241873</v>
      </c>
      <c r="BJ32" s="68">
        <f t="shared" si="378"/>
        <v>0.76871359591191568</v>
      </c>
      <c r="BK32" s="87">
        <v>14073</v>
      </c>
      <c r="BL32" s="87">
        <v>8111</v>
      </c>
      <c r="BM32" s="87">
        <f>BK32+BL32</f>
        <v>22184</v>
      </c>
      <c r="BN32" s="87">
        <v>3833</v>
      </c>
      <c r="BO32" s="87">
        <v>2523</v>
      </c>
      <c r="BP32" s="87">
        <f t="shared" ref="BP32" si="389">BN32+BO32</f>
        <v>6356</v>
      </c>
      <c r="BQ32" s="87">
        <v>1283</v>
      </c>
      <c r="BR32" s="87">
        <v>946</v>
      </c>
      <c r="BS32" s="87">
        <f t="shared" ref="BS32" si="390">BQ32+BR32</f>
        <v>2229</v>
      </c>
      <c r="BT32" s="64">
        <f t="shared" ref="BT32:BV32" si="391">BN32+BQ32</f>
        <v>5116</v>
      </c>
      <c r="BU32" s="64">
        <f t="shared" si="391"/>
        <v>3469</v>
      </c>
      <c r="BV32" s="64">
        <f t="shared" si="391"/>
        <v>8585</v>
      </c>
      <c r="BW32" s="68">
        <f t="shared" si="362"/>
        <v>0.36353300646628295</v>
      </c>
      <c r="BX32" s="68">
        <f t="shared" si="362"/>
        <v>0.42769079028479839</v>
      </c>
      <c r="BY32" s="68">
        <f t="shared" si="379"/>
        <v>0.38699062387306166</v>
      </c>
      <c r="BZ32" s="64">
        <f t="shared" si="165"/>
        <v>65380</v>
      </c>
      <c r="CA32" s="64">
        <f t="shared" si="166"/>
        <v>49170</v>
      </c>
      <c r="CB32" s="64">
        <f t="shared" si="167"/>
        <v>114550</v>
      </c>
      <c r="CC32" s="64">
        <f t="shared" si="192"/>
        <v>37323</v>
      </c>
      <c r="CD32" s="64">
        <f t="shared" si="193"/>
        <v>32315</v>
      </c>
      <c r="CE32" s="64">
        <f t="shared" si="194"/>
        <v>69638</v>
      </c>
      <c r="CF32" s="64">
        <f t="shared" si="280"/>
        <v>5465</v>
      </c>
      <c r="CG32" s="64">
        <f t="shared" si="280"/>
        <v>4485</v>
      </c>
      <c r="CH32" s="64">
        <f t="shared" si="280"/>
        <v>9950</v>
      </c>
      <c r="CI32" s="64">
        <f t="shared" si="195"/>
        <v>42788</v>
      </c>
      <c r="CJ32" s="64">
        <f t="shared" si="196"/>
        <v>36800</v>
      </c>
      <c r="CK32" s="64">
        <f t="shared" si="197"/>
        <v>79588</v>
      </c>
      <c r="CL32" s="68">
        <f t="shared" si="206"/>
        <v>0.65445090241664117</v>
      </c>
      <c r="CM32" s="68">
        <f>CJ32/CA32</f>
        <v>0.74842383567215787</v>
      </c>
      <c r="CN32" s="68">
        <f t="shared" si="137"/>
        <v>0.69478830205150588</v>
      </c>
      <c r="CO32" s="87">
        <v>37229</v>
      </c>
      <c r="CP32" s="87">
        <v>38529</v>
      </c>
      <c r="CQ32" s="87">
        <f t="shared" ref="CQ32" si="392">CO32+CP32</f>
        <v>75758</v>
      </c>
      <c r="CR32" s="87">
        <v>24391</v>
      </c>
      <c r="CS32" s="87">
        <v>26564</v>
      </c>
      <c r="CT32" s="87">
        <f t="shared" ref="CT32" si="393">CR32+CS32</f>
        <v>50955</v>
      </c>
      <c r="CU32" s="87">
        <v>2822</v>
      </c>
      <c r="CV32" s="87">
        <v>3072</v>
      </c>
      <c r="CW32" s="87">
        <f t="shared" ref="CW32" si="394">CU32+CV32</f>
        <v>5894</v>
      </c>
      <c r="CX32" s="64">
        <f t="shared" ref="CX32:CZ32" si="395">CR32+CU32</f>
        <v>27213</v>
      </c>
      <c r="CY32" s="64">
        <f t="shared" si="395"/>
        <v>29636</v>
      </c>
      <c r="CZ32" s="64">
        <f t="shared" si="395"/>
        <v>56849</v>
      </c>
      <c r="DA32" s="68">
        <f t="shared" si="363"/>
        <v>0.73096242176797654</v>
      </c>
      <c r="DB32" s="68">
        <f t="shared" si="363"/>
        <v>0.76918684627163958</v>
      </c>
      <c r="DC32" s="68">
        <f t="shared" si="380"/>
        <v>0.75040259774545259</v>
      </c>
      <c r="DD32" s="87">
        <v>15235</v>
      </c>
      <c r="DE32" s="87">
        <v>10710</v>
      </c>
      <c r="DF32" s="87">
        <f t="shared" ref="DF32" si="396">DD32+DE32</f>
        <v>25945</v>
      </c>
      <c r="DG32" s="87">
        <v>3991</v>
      </c>
      <c r="DH32" s="87">
        <v>2590</v>
      </c>
      <c r="DI32" s="87">
        <f t="shared" ref="DI32" si="397">DG32+DH32</f>
        <v>6581</v>
      </c>
      <c r="DJ32" s="87">
        <v>1178</v>
      </c>
      <c r="DK32" s="87">
        <v>906</v>
      </c>
      <c r="DL32" s="87">
        <f t="shared" ref="DL32" si="398">DJ32+DK32</f>
        <v>2084</v>
      </c>
      <c r="DM32" s="64">
        <f t="shared" ref="DM32:DO32" si="399">DG32+DJ32</f>
        <v>5169</v>
      </c>
      <c r="DN32" s="64">
        <f t="shared" si="399"/>
        <v>3496</v>
      </c>
      <c r="DO32" s="64">
        <f t="shared" si="399"/>
        <v>8665</v>
      </c>
      <c r="DP32" s="68">
        <f t="shared" si="365"/>
        <v>0.33928454217262882</v>
      </c>
      <c r="DQ32" s="68">
        <f t="shared" si="365"/>
        <v>0.32642390289449114</v>
      </c>
      <c r="DR32" s="68">
        <f t="shared" si="381"/>
        <v>0.33397571786471381</v>
      </c>
      <c r="DS32" s="64">
        <f t="shared" si="249"/>
        <v>52464</v>
      </c>
      <c r="DT32" s="64">
        <f t="shared" si="250"/>
        <v>49239</v>
      </c>
      <c r="DU32" s="64">
        <f t="shared" si="251"/>
        <v>101703</v>
      </c>
      <c r="DV32" s="64">
        <f t="shared" si="252"/>
        <v>28382</v>
      </c>
      <c r="DW32" s="64">
        <f t="shared" si="253"/>
        <v>29154</v>
      </c>
      <c r="DX32" s="64">
        <f t="shared" si="254"/>
        <v>57536</v>
      </c>
      <c r="DY32" s="64">
        <f t="shared" si="283"/>
        <v>4000</v>
      </c>
      <c r="DZ32" s="64">
        <f t="shared" si="283"/>
        <v>3978</v>
      </c>
      <c r="EA32" s="64">
        <f t="shared" si="283"/>
        <v>7978</v>
      </c>
      <c r="EB32" s="64">
        <f t="shared" si="255"/>
        <v>32382</v>
      </c>
      <c r="EC32" s="64">
        <f t="shared" si="256"/>
        <v>33132</v>
      </c>
      <c r="ED32" s="64">
        <f t="shared" si="257"/>
        <v>65514</v>
      </c>
      <c r="EE32" s="68">
        <f t="shared" si="211"/>
        <v>0.61722323879231478</v>
      </c>
      <c r="EF32" s="68">
        <f t="shared" si="141"/>
        <v>0.67288125266556997</v>
      </c>
      <c r="EG32" s="68">
        <f t="shared" si="141"/>
        <v>0.64416978850181406</v>
      </c>
      <c r="EH32" s="64">
        <f t="shared" si="106"/>
        <v>269391</v>
      </c>
      <c r="EI32" s="64">
        <f t="shared" si="107"/>
        <v>249491</v>
      </c>
      <c r="EJ32" s="64">
        <f t="shared" si="108"/>
        <v>518882</v>
      </c>
      <c r="EK32" s="61">
        <v>132584</v>
      </c>
      <c r="EL32" s="61">
        <v>139258</v>
      </c>
      <c r="EM32" s="64">
        <f t="shared" si="142"/>
        <v>271842</v>
      </c>
      <c r="EN32" s="76">
        <f t="shared" si="143"/>
        <v>49.216195047347533</v>
      </c>
      <c r="EO32" s="76">
        <f t="shared" si="143"/>
        <v>55.816843092536402</v>
      </c>
      <c r="EP32" s="76">
        <f t="shared" si="143"/>
        <v>52.389946076371892</v>
      </c>
      <c r="EQ32" s="64">
        <f t="shared" si="366"/>
        <v>42788</v>
      </c>
      <c r="ER32" s="64">
        <f t="shared" si="366"/>
        <v>36800</v>
      </c>
      <c r="ES32" s="64">
        <f t="shared" si="366"/>
        <v>79588</v>
      </c>
      <c r="ET32" s="61">
        <v>19331</v>
      </c>
      <c r="EU32" s="61">
        <v>18451</v>
      </c>
      <c r="EV32" s="64">
        <f t="shared" si="144"/>
        <v>37782</v>
      </c>
      <c r="EW32" s="76">
        <f t="shared" si="145"/>
        <v>45.178554734972423</v>
      </c>
      <c r="EX32" s="76">
        <f t="shared" si="145"/>
        <v>50.138586956521742</v>
      </c>
      <c r="EY32" s="76">
        <f t="shared" si="145"/>
        <v>47.471980700608135</v>
      </c>
      <c r="EZ32" s="64">
        <f t="shared" si="369"/>
        <v>32382</v>
      </c>
      <c r="FA32" s="64">
        <f t="shared" si="369"/>
        <v>33132</v>
      </c>
      <c r="FB32" s="64">
        <f t="shared" si="369"/>
        <v>65514</v>
      </c>
      <c r="FC32" s="61">
        <v>11652</v>
      </c>
      <c r="FD32" s="61">
        <v>12523</v>
      </c>
      <c r="FE32" s="64">
        <f t="shared" si="146"/>
        <v>24175</v>
      </c>
      <c r="FF32" s="76">
        <f t="shared" si="155"/>
        <v>35.982953492681119</v>
      </c>
      <c r="FG32" s="76">
        <f t="shared" si="147"/>
        <v>37.797295665821565</v>
      </c>
      <c r="FH32" s="76">
        <f t="shared" si="147"/>
        <v>36.900509814696093</v>
      </c>
    </row>
    <row r="33" spans="1:164" ht="29.25" customHeight="1" x14ac:dyDescent="0.25">
      <c r="A33" s="127">
        <v>22</v>
      </c>
      <c r="B33" s="128" t="s">
        <v>77</v>
      </c>
      <c r="C33" s="71">
        <v>13357</v>
      </c>
      <c r="D33" s="71">
        <v>12725</v>
      </c>
      <c r="E33" s="71">
        <f>C33+D33</f>
        <v>26082</v>
      </c>
      <c r="F33" s="71">
        <v>9676</v>
      </c>
      <c r="G33" s="71">
        <v>9948</v>
      </c>
      <c r="H33" s="71">
        <f>F33+G33</f>
        <v>19624</v>
      </c>
      <c r="I33" s="71">
        <v>1777</v>
      </c>
      <c r="J33" s="71">
        <v>1553</v>
      </c>
      <c r="K33" s="71">
        <f>I33+J33</f>
        <v>3330</v>
      </c>
      <c r="L33" s="66">
        <f t="shared" si="356"/>
        <v>11453</v>
      </c>
      <c r="M33" s="64">
        <f t="shared" si="356"/>
        <v>11501</v>
      </c>
      <c r="N33" s="64">
        <f t="shared" si="356"/>
        <v>22954</v>
      </c>
      <c r="O33" s="68">
        <f t="shared" si="186"/>
        <v>0.85745302088792397</v>
      </c>
      <c r="P33" s="68">
        <f t="shared" si="187"/>
        <v>0.90381139489194495</v>
      </c>
      <c r="Q33" s="68">
        <f t="shared" si="188"/>
        <v>0.88007054673721341</v>
      </c>
      <c r="R33" s="71">
        <v>1306</v>
      </c>
      <c r="S33" s="71">
        <v>1132</v>
      </c>
      <c r="T33" s="71">
        <f>R33+S33</f>
        <v>2438</v>
      </c>
      <c r="U33" s="71">
        <v>530</v>
      </c>
      <c r="V33" s="71">
        <v>603</v>
      </c>
      <c r="W33" s="71">
        <f>U33+V33</f>
        <v>1133</v>
      </c>
      <c r="X33" s="71">
        <v>250</v>
      </c>
      <c r="Y33" s="71">
        <v>216</v>
      </c>
      <c r="Z33" s="71">
        <v>466</v>
      </c>
      <c r="AA33" s="66">
        <f>U33+X33</f>
        <v>780</v>
      </c>
      <c r="AB33" s="64">
        <f>V33+Y33</f>
        <v>819</v>
      </c>
      <c r="AC33" s="64">
        <f>W33+Z33</f>
        <v>1599</v>
      </c>
      <c r="AD33" s="68">
        <f t="shared" si="385"/>
        <v>0.59724349157733536</v>
      </c>
      <c r="AE33" s="68">
        <f t="shared" si="385"/>
        <v>0.72349823321554774</v>
      </c>
      <c r="AF33" s="68">
        <f t="shared" si="372"/>
        <v>0.65586546349466779</v>
      </c>
      <c r="AG33" s="64">
        <f t="shared" si="174"/>
        <v>14663</v>
      </c>
      <c r="AH33" s="64">
        <f t="shared" si="175"/>
        <v>13857</v>
      </c>
      <c r="AI33" s="64">
        <f t="shared" si="176"/>
        <v>28520</v>
      </c>
      <c r="AJ33" s="64">
        <f t="shared" si="177"/>
        <v>10206</v>
      </c>
      <c r="AK33" s="64">
        <f t="shared" si="178"/>
        <v>10551</v>
      </c>
      <c r="AL33" s="64">
        <f t="shared" si="179"/>
        <v>20757</v>
      </c>
      <c r="AM33" s="64">
        <f t="shared" si="277"/>
        <v>2027</v>
      </c>
      <c r="AN33" s="64">
        <f t="shared" si="277"/>
        <v>1769</v>
      </c>
      <c r="AO33" s="64">
        <f t="shared" si="277"/>
        <v>3796</v>
      </c>
      <c r="AP33" s="64">
        <f t="shared" si="180"/>
        <v>12233</v>
      </c>
      <c r="AQ33" s="64">
        <f t="shared" si="181"/>
        <v>12320</v>
      </c>
      <c r="AR33" s="64">
        <f t="shared" si="182"/>
        <v>24553</v>
      </c>
      <c r="AS33" s="68">
        <f t="shared" si="359"/>
        <v>0.83427675100593335</v>
      </c>
      <c r="AT33" s="68">
        <f t="shared" si="359"/>
        <v>0.88908133073536844</v>
      </c>
      <c r="AU33" s="68">
        <f t="shared" si="359"/>
        <v>0.86090462833099579</v>
      </c>
      <c r="AV33" s="71">
        <v>686</v>
      </c>
      <c r="AW33" s="71">
        <v>701</v>
      </c>
      <c r="AX33" s="71">
        <f>AV33+AW33</f>
        <v>1387</v>
      </c>
      <c r="AY33" s="71">
        <v>537</v>
      </c>
      <c r="AZ33" s="71">
        <v>576</v>
      </c>
      <c r="BA33" s="71">
        <f>AY33+AZ33</f>
        <v>1113</v>
      </c>
      <c r="BB33" s="71">
        <v>90</v>
      </c>
      <c r="BC33" s="71">
        <v>86</v>
      </c>
      <c r="BD33" s="71">
        <f>BB33+BC33</f>
        <v>176</v>
      </c>
      <c r="BE33" s="66">
        <f>AY33+BB33</f>
        <v>627</v>
      </c>
      <c r="BF33" s="64">
        <f>AZ33+BC33</f>
        <v>662</v>
      </c>
      <c r="BG33" s="64">
        <f>BA33+BD33</f>
        <v>1289</v>
      </c>
      <c r="BH33" s="68">
        <f t="shared" ref="BH33:BJ36" si="400">BE33/AV33</f>
        <v>0.9139941690962099</v>
      </c>
      <c r="BI33" s="68">
        <f t="shared" si="400"/>
        <v>0.94436519258202567</v>
      </c>
      <c r="BJ33" s="68">
        <f t="shared" si="400"/>
        <v>0.92934390771449171</v>
      </c>
      <c r="BK33" s="71">
        <v>59</v>
      </c>
      <c r="BL33" s="71">
        <v>49</v>
      </c>
      <c r="BM33" s="71">
        <f>BK33+BL33</f>
        <v>108</v>
      </c>
      <c r="BN33" s="71">
        <v>28</v>
      </c>
      <c r="BO33" s="71">
        <v>19</v>
      </c>
      <c r="BP33" s="71">
        <f>BN33+BO33</f>
        <v>47</v>
      </c>
      <c r="BQ33" s="71">
        <v>6</v>
      </c>
      <c r="BR33" s="71">
        <v>10</v>
      </c>
      <c r="BS33" s="71">
        <f>BQ33+BR33</f>
        <v>16</v>
      </c>
      <c r="BT33" s="66">
        <f>BN33+BQ33</f>
        <v>34</v>
      </c>
      <c r="BU33" s="64">
        <f>BO33+BR33</f>
        <v>29</v>
      </c>
      <c r="BV33" s="64">
        <f>BP33+BS33</f>
        <v>63</v>
      </c>
      <c r="BW33" s="68">
        <f t="shared" si="362"/>
        <v>0.57627118644067798</v>
      </c>
      <c r="BX33" s="68">
        <f t="shared" si="362"/>
        <v>0.59183673469387754</v>
      </c>
      <c r="BY33" s="68">
        <f t="shared" si="379"/>
        <v>0.58333333333333337</v>
      </c>
      <c r="BZ33" s="64">
        <f t="shared" si="165"/>
        <v>745</v>
      </c>
      <c r="CA33" s="64">
        <f t="shared" si="166"/>
        <v>750</v>
      </c>
      <c r="CB33" s="64">
        <f t="shared" si="167"/>
        <v>1495</v>
      </c>
      <c r="CC33" s="64">
        <f t="shared" si="192"/>
        <v>565</v>
      </c>
      <c r="CD33" s="64">
        <f t="shared" si="193"/>
        <v>595</v>
      </c>
      <c r="CE33" s="64">
        <f t="shared" si="194"/>
        <v>1160</v>
      </c>
      <c r="CF33" s="64">
        <f t="shared" si="280"/>
        <v>96</v>
      </c>
      <c r="CG33" s="64">
        <f t="shared" si="280"/>
        <v>96</v>
      </c>
      <c r="CH33" s="64">
        <f t="shared" si="280"/>
        <v>192</v>
      </c>
      <c r="CI33" s="64">
        <f t="shared" si="195"/>
        <v>661</v>
      </c>
      <c r="CJ33" s="64">
        <f t="shared" si="196"/>
        <v>691</v>
      </c>
      <c r="CK33" s="64">
        <f t="shared" si="197"/>
        <v>1352</v>
      </c>
      <c r="CL33" s="68">
        <f>CI33/BZ33</f>
        <v>0.88724832214765104</v>
      </c>
      <c r="CM33" s="68">
        <f>CJ33/CA33</f>
        <v>0.92133333333333334</v>
      </c>
      <c r="CN33" s="68">
        <f>CK33/CB33</f>
        <v>0.90434782608695652</v>
      </c>
      <c r="CO33" s="71">
        <v>4384</v>
      </c>
      <c r="CP33" s="71">
        <v>4473</v>
      </c>
      <c r="CQ33" s="71">
        <f>CO33+CP33</f>
        <v>8857</v>
      </c>
      <c r="CR33" s="71">
        <v>3141</v>
      </c>
      <c r="CS33" s="71">
        <v>3470</v>
      </c>
      <c r="CT33" s="71">
        <f>CR33+CS33</f>
        <v>6611</v>
      </c>
      <c r="CU33" s="71">
        <v>593</v>
      </c>
      <c r="CV33" s="71">
        <v>566</v>
      </c>
      <c r="CW33" s="71">
        <f>CU33+CV33</f>
        <v>1159</v>
      </c>
      <c r="CX33" s="66">
        <f>CR33+CU33</f>
        <v>3734</v>
      </c>
      <c r="CY33" s="64">
        <f>CS33+CV33</f>
        <v>4036</v>
      </c>
      <c r="CZ33" s="64">
        <f>CT33+CW33</f>
        <v>7770</v>
      </c>
      <c r="DA33" s="68">
        <f t="shared" si="363"/>
        <v>0.85173357664233573</v>
      </c>
      <c r="DB33" s="68">
        <f t="shared" si="363"/>
        <v>0.90230270511960653</v>
      </c>
      <c r="DC33" s="68">
        <f t="shared" si="380"/>
        <v>0.87727221406796885</v>
      </c>
      <c r="DD33" s="71">
        <v>319</v>
      </c>
      <c r="DE33" s="71">
        <v>310</v>
      </c>
      <c r="DF33" s="71">
        <f>DD33+DE33</f>
        <v>629</v>
      </c>
      <c r="DG33" s="71">
        <v>140</v>
      </c>
      <c r="DH33" s="71">
        <v>173</v>
      </c>
      <c r="DI33" s="71">
        <f>DG33+DH33</f>
        <v>313</v>
      </c>
      <c r="DJ33" s="71">
        <v>60</v>
      </c>
      <c r="DK33" s="71">
        <v>47</v>
      </c>
      <c r="DL33" s="71">
        <f>DJ33+DK33</f>
        <v>107</v>
      </c>
      <c r="DM33" s="66">
        <f>DG33+DJ33</f>
        <v>200</v>
      </c>
      <c r="DN33" s="64">
        <f>DH33+DK33</f>
        <v>220</v>
      </c>
      <c r="DO33" s="64">
        <f>DI33+DL33</f>
        <v>420</v>
      </c>
      <c r="DP33" s="68">
        <f t="shared" si="365"/>
        <v>0.62695924764890287</v>
      </c>
      <c r="DQ33" s="68">
        <f t="shared" si="365"/>
        <v>0.70967741935483875</v>
      </c>
      <c r="DR33" s="68">
        <f t="shared" si="381"/>
        <v>0.66772655007949122</v>
      </c>
      <c r="DS33" s="64">
        <f t="shared" si="249"/>
        <v>4703</v>
      </c>
      <c r="DT33" s="64">
        <f t="shared" si="250"/>
        <v>4783</v>
      </c>
      <c r="DU33" s="64">
        <f t="shared" si="251"/>
        <v>9486</v>
      </c>
      <c r="DV33" s="64">
        <f t="shared" si="252"/>
        <v>3281</v>
      </c>
      <c r="DW33" s="64">
        <f t="shared" si="253"/>
        <v>3643</v>
      </c>
      <c r="DX33" s="64">
        <f t="shared" si="254"/>
        <v>6924</v>
      </c>
      <c r="DY33" s="64">
        <f t="shared" si="283"/>
        <v>653</v>
      </c>
      <c r="DZ33" s="64">
        <f t="shared" si="283"/>
        <v>613</v>
      </c>
      <c r="EA33" s="64">
        <f t="shared" si="283"/>
        <v>1266</v>
      </c>
      <c r="EB33" s="64">
        <f t="shared" si="255"/>
        <v>3934</v>
      </c>
      <c r="EC33" s="64">
        <f t="shared" si="256"/>
        <v>4256</v>
      </c>
      <c r="ED33" s="64">
        <f t="shared" si="257"/>
        <v>8190</v>
      </c>
      <c r="EE33" s="68">
        <f>EB33/DS33</f>
        <v>0.83648734850095685</v>
      </c>
      <c r="EF33" s="68">
        <f>EC33/DT33</f>
        <v>0.88981810579134435</v>
      </c>
      <c r="EG33" s="68">
        <f>ED33/DU33</f>
        <v>0.86337760910815942</v>
      </c>
      <c r="EH33" s="64">
        <f t="shared" si="106"/>
        <v>12233</v>
      </c>
      <c r="EI33" s="64">
        <f t="shared" si="107"/>
        <v>12320</v>
      </c>
      <c r="EJ33" s="64">
        <f t="shared" si="108"/>
        <v>24553</v>
      </c>
      <c r="EK33" s="64">
        <v>3838</v>
      </c>
      <c r="EL33" s="64">
        <v>5223</v>
      </c>
      <c r="EM33" s="64">
        <f>EK33+EL33</f>
        <v>9061</v>
      </c>
      <c r="EN33" s="76">
        <f>+EK33*100/EH33</f>
        <v>31.374151884247528</v>
      </c>
      <c r="EO33" s="76">
        <f>+EL33*100/EI33</f>
        <v>42.394480519480517</v>
      </c>
      <c r="EP33" s="76">
        <f>+EM33*100/EJ33</f>
        <v>36.903840671201074</v>
      </c>
      <c r="EQ33" s="64">
        <f t="shared" si="366"/>
        <v>661</v>
      </c>
      <c r="ER33" s="64">
        <f t="shared" si="366"/>
        <v>691</v>
      </c>
      <c r="ES33" s="64">
        <f t="shared" si="366"/>
        <v>1352</v>
      </c>
      <c r="ET33" s="64">
        <v>194</v>
      </c>
      <c r="EU33" s="64">
        <v>309</v>
      </c>
      <c r="EV33" s="64">
        <f>ET33+EU33</f>
        <v>503</v>
      </c>
      <c r="EW33" s="76">
        <f>+ET33*100/EQ33</f>
        <v>29.349470499243569</v>
      </c>
      <c r="EX33" s="76">
        <f>+EU33*100/ER33</f>
        <v>44.717800289435601</v>
      </c>
      <c r="EY33" s="76">
        <f>+EV33*100/ES33</f>
        <v>37.204142011834321</v>
      </c>
      <c r="EZ33" s="64">
        <f t="shared" si="369"/>
        <v>3934</v>
      </c>
      <c r="FA33" s="64">
        <f t="shared" si="369"/>
        <v>4256</v>
      </c>
      <c r="FB33" s="64">
        <f t="shared" si="369"/>
        <v>8190</v>
      </c>
      <c r="FC33" s="64">
        <v>1072</v>
      </c>
      <c r="FD33" s="64">
        <v>1686</v>
      </c>
      <c r="FE33" s="64">
        <f>FC33+FD33</f>
        <v>2758</v>
      </c>
      <c r="FF33" s="76">
        <f>+FC33*100/EZ33</f>
        <v>27.249618708693443</v>
      </c>
      <c r="FG33" s="76">
        <f>+FD33*100/FA33</f>
        <v>39.61466165413534</v>
      </c>
      <c r="FH33" s="76">
        <f>+FE33*100/FB33</f>
        <v>33.675213675213676</v>
      </c>
    </row>
    <row r="34" spans="1:164" ht="29.25" customHeight="1" x14ac:dyDescent="0.25">
      <c r="A34" s="127">
        <v>23</v>
      </c>
      <c r="B34" s="128" t="s">
        <v>51</v>
      </c>
      <c r="C34" s="71">
        <v>11493</v>
      </c>
      <c r="D34" s="71">
        <v>14072</v>
      </c>
      <c r="E34" s="71">
        <f t="shared" ref="E34" si="401">C34+D34</f>
        <v>25565</v>
      </c>
      <c r="F34" s="71">
        <v>9196</v>
      </c>
      <c r="G34" s="71">
        <v>12139</v>
      </c>
      <c r="H34" s="71">
        <f t="shared" ref="H34" si="402">F34+G34</f>
        <v>21335</v>
      </c>
      <c r="I34" s="72"/>
      <c r="J34" s="72"/>
      <c r="K34" s="72"/>
      <c r="L34" s="66">
        <f t="shared" ref="L34:N34" si="403">F34+I34</f>
        <v>9196</v>
      </c>
      <c r="M34" s="64">
        <f t="shared" si="403"/>
        <v>12139</v>
      </c>
      <c r="N34" s="64">
        <f t="shared" si="403"/>
        <v>21335</v>
      </c>
      <c r="O34" s="68">
        <f t="shared" si="186"/>
        <v>0.80013921517445397</v>
      </c>
      <c r="P34" s="68">
        <f t="shared" si="187"/>
        <v>0.86263501989766911</v>
      </c>
      <c r="Q34" s="68">
        <f t="shared" si="188"/>
        <v>0.83453940934871895</v>
      </c>
      <c r="R34" s="71">
        <v>2484</v>
      </c>
      <c r="S34" s="71">
        <v>2299</v>
      </c>
      <c r="T34" s="71">
        <f t="shared" ref="T34" si="404">R34+S34</f>
        <v>4783</v>
      </c>
      <c r="U34" s="71">
        <v>863</v>
      </c>
      <c r="V34" s="71">
        <v>844</v>
      </c>
      <c r="W34" s="71">
        <f t="shared" ref="W34" si="405">U34+V34</f>
        <v>1707</v>
      </c>
      <c r="X34" s="72"/>
      <c r="Y34" s="72"/>
      <c r="Z34" s="72"/>
      <c r="AA34" s="66">
        <f t="shared" ref="AA34:AC34" si="406">U34+X34</f>
        <v>863</v>
      </c>
      <c r="AB34" s="64">
        <f t="shared" si="406"/>
        <v>844</v>
      </c>
      <c r="AC34" s="64">
        <f t="shared" si="406"/>
        <v>1707</v>
      </c>
      <c r="AD34" s="68">
        <f t="shared" si="385"/>
        <v>0.34742351046698872</v>
      </c>
      <c r="AE34" s="68">
        <f t="shared" si="385"/>
        <v>0.36711613745106569</v>
      </c>
      <c r="AF34" s="68">
        <f t="shared" si="372"/>
        <v>0.35688898181057915</v>
      </c>
      <c r="AG34" s="64">
        <f t="shared" si="174"/>
        <v>13977</v>
      </c>
      <c r="AH34" s="64">
        <f t="shared" si="175"/>
        <v>16371</v>
      </c>
      <c r="AI34" s="64">
        <f t="shared" si="176"/>
        <v>30348</v>
      </c>
      <c r="AJ34" s="64">
        <f t="shared" si="177"/>
        <v>10059</v>
      </c>
      <c r="AK34" s="64">
        <f t="shared" si="178"/>
        <v>12983</v>
      </c>
      <c r="AL34" s="64">
        <f t="shared" si="179"/>
        <v>23042</v>
      </c>
      <c r="AM34" s="75"/>
      <c r="AN34" s="75"/>
      <c r="AO34" s="75"/>
      <c r="AP34" s="64">
        <f t="shared" si="180"/>
        <v>10059</v>
      </c>
      <c r="AQ34" s="64">
        <f t="shared" si="181"/>
        <v>12983</v>
      </c>
      <c r="AR34" s="64">
        <f t="shared" si="182"/>
        <v>23042</v>
      </c>
      <c r="AS34" s="68">
        <f t="shared" ref="AS34:AT34" si="407">AP34/AG34</f>
        <v>0.7196823352650783</v>
      </c>
      <c r="AT34" s="68">
        <f t="shared" si="407"/>
        <v>0.79304868364791403</v>
      </c>
      <c r="AU34" s="68">
        <f>AR34/AI34</f>
        <v>0.7592592592592593</v>
      </c>
      <c r="AV34" s="71">
        <v>72</v>
      </c>
      <c r="AW34" s="71">
        <v>89</v>
      </c>
      <c r="AX34" s="71">
        <f t="shared" ref="AX34" si="408">AV34+AW34</f>
        <v>161</v>
      </c>
      <c r="AY34" s="71">
        <v>55</v>
      </c>
      <c r="AZ34" s="71">
        <v>77</v>
      </c>
      <c r="BA34" s="71">
        <f t="shared" ref="BA34" si="409">AY34+AZ34</f>
        <v>132</v>
      </c>
      <c r="BB34" s="72"/>
      <c r="BC34" s="72"/>
      <c r="BD34" s="72"/>
      <c r="BE34" s="66">
        <f t="shared" ref="BE34:BG34" si="410">AY34+BB34</f>
        <v>55</v>
      </c>
      <c r="BF34" s="64">
        <f t="shared" si="410"/>
        <v>77</v>
      </c>
      <c r="BG34" s="64">
        <f t="shared" si="410"/>
        <v>132</v>
      </c>
      <c r="BH34" s="68">
        <f t="shared" si="400"/>
        <v>0.76388888888888884</v>
      </c>
      <c r="BI34" s="68">
        <f t="shared" si="400"/>
        <v>0.8651685393258427</v>
      </c>
      <c r="BJ34" s="68">
        <f t="shared" si="400"/>
        <v>0.81987577639751552</v>
      </c>
      <c r="BK34" s="71">
        <v>10</v>
      </c>
      <c r="BL34" s="71">
        <v>8</v>
      </c>
      <c r="BM34" s="71">
        <f t="shared" ref="BM34" si="411">BK34+BL34</f>
        <v>18</v>
      </c>
      <c r="BN34" s="71">
        <v>6</v>
      </c>
      <c r="BO34" s="71">
        <v>4</v>
      </c>
      <c r="BP34" s="71">
        <f t="shared" ref="BP34" si="412">BN34+BO34</f>
        <v>10</v>
      </c>
      <c r="BQ34" s="72"/>
      <c r="BR34" s="72"/>
      <c r="BS34" s="72"/>
      <c r="BT34" s="66">
        <f t="shared" ref="BT34:BV34" si="413">BN34+BQ34</f>
        <v>6</v>
      </c>
      <c r="BU34" s="64">
        <f t="shared" si="413"/>
        <v>4</v>
      </c>
      <c r="BV34" s="64">
        <f t="shared" si="413"/>
        <v>10</v>
      </c>
      <c r="BW34" s="68">
        <f t="shared" si="362"/>
        <v>0.6</v>
      </c>
      <c r="BX34" s="68">
        <f t="shared" si="362"/>
        <v>0.5</v>
      </c>
      <c r="BY34" s="68">
        <f t="shared" si="379"/>
        <v>0.55555555555555558</v>
      </c>
      <c r="BZ34" s="64">
        <f t="shared" si="165"/>
        <v>82</v>
      </c>
      <c r="CA34" s="64">
        <f t="shared" si="166"/>
        <v>97</v>
      </c>
      <c r="CB34" s="64">
        <f t="shared" si="167"/>
        <v>179</v>
      </c>
      <c r="CC34" s="64">
        <f t="shared" si="192"/>
        <v>61</v>
      </c>
      <c r="CD34" s="64">
        <f t="shared" si="193"/>
        <v>81</v>
      </c>
      <c r="CE34" s="64">
        <f t="shared" si="194"/>
        <v>142</v>
      </c>
      <c r="CF34" s="75"/>
      <c r="CG34" s="75"/>
      <c r="CH34" s="75"/>
      <c r="CI34" s="64">
        <f t="shared" si="195"/>
        <v>61</v>
      </c>
      <c r="CJ34" s="64">
        <f t="shared" si="196"/>
        <v>81</v>
      </c>
      <c r="CK34" s="64">
        <f t="shared" si="197"/>
        <v>142</v>
      </c>
      <c r="CL34" s="68">
        <f t="shared" ref="CL34:CN34" si="414">CI34/BZ34</f>
        <v>0.74390243902439024</v>
      </c>
      <c r="CM34" s="68">
        <f t="shared" si="414"/>
        <v>0.83505154639175261</v>
      </c>
      <c r="CN34" s="68">
        <f t="shared" si="414"/>
        <v>0.79329608938547491</v>
      </c>
      <c r="CO34" s="71">
        <v>10401</v>
      </c>
      <c r="CP34" s="71">
        <v>13001</v>
      </c>
      <c r="CQ34" s="71">
        <f t="shared" ref="CQ34" si="415">CO34+CP34</f>
        <v>23402</v>
      </c>
      <c r="CR34" s="71">
        <v>8360</v>
      </c>
      <c r="CS34" s="71">
        <v>11210</v>
      </c>
      <c r="CT34" s="71">
        <f t="shared" ref="CT34" si="416">CR34+CS34</f>
        <v>19570</v>
      </c>
      <c r="CU34" s="72"/>
      <c r="CV34" s="72"/>
      <c r="CW34" s="72"/>
      <c r="CX34" s="66">
        <f t="shared" ref="CX34:CZ34" si="417">CR34+CU34</f>
        <v>8360</v>
      </c>
      <c r="CY34" s="64">
        <f t="shared" si="417"/>
        <v>11210</v>
      </c>
      <c r="CZ34" s="64">
        <f t="shared" si="417"/>
        <v>19570</v>
      </c>
      <c r="DA34" s="68">
        <f t="shared" si="363"/>
        <v>0.80376886837804062</v>
      </c>
      <c r="DB34" s="68">
        <f t="shared" si="363"/>
        <v>0.86224136604876545</v>
      </c>
      <c r="DC34" s="68">
        <f t="shared" si="380"/>
        <v>0.83625331168276218</v>
      </c>
      <c r="DD34" s="71">
        <v>2299</v>
      </c>
      <c r="DE34" s="71">
        <v>2196</v>
      </c>
      <c r="DF34" s="71">
        <f t="shared" ref="DF34" si="418">DD34+DE34</f>
        <v>4495</v>
      </c>
      <c r="DG34" s="71">
        <v>767</v>
      </c>
      <c r="DH34" s="71">
        <v>783</v>
      </c>
      <c r="DI34" s="71">
        <f t="shared" ref="DI34" si="419">DG34+DH34</f>
        <v>1550</v>
      </c>
      <c r="DJ34" s="72"/>
      <c r="DK34" s="72"/>
      <c r="DL34" s="72"/>
      <c r="DM34" s="66">
        <f t="shared" ref="DM34:DO34" si="420">DG34+DJ34</f>
        <v>767</v>
      </c>
      <c r="DN34" s="64">
        <f t="shared" si="420"/>
        <v>783</v>
      </c>
      <c r="DO34" s="64">
        <f t="shared" si="420"/>
        <v>1550</v>
      </c>
      <c r="DP34" s="68">
        <f t="shared" si="365"/>
        <v>0.33362331448455851</v>
      </c>
      <c r="DQ34" s="68">
        <f t="shared" si="365"/>
        <v>0.35655737704918034</v>
      </c>
      <c r="DR34" s="68">
        <f t="shared" si="381"/>
        <v>0.34482758620689657</v>
      </c>
      <c r="DS34" s="64">
        <f t="shared" si="249"/>
        <v>12700</v>
      </c>
      <c r="DT34" s="64">
        <f t="shared" si="250"/>
        <v>15197</v>
      </c>
      <c r="DU34" s="64">
        <f t="shared" si="251"/>
        <v>27897</v>
      </c>
      <c r="DV34" s="64">
        <f t="shared" si="252"/>
        <v>9127</v>
      </c>
      <c r="DW34" s="64">
        <f t="shared" si="253"/>
        <v>11993</v>
      </c>
      <c r="DX34" s="64">
        <f t="shared" si="254"/>
        <v>21120</v>
      </c>
      <c r="DY34" s="75"/>
      <c r="DZ34" s="75"/>
      <c r="EA34" s="75"/>
      <c r="EB34" s="64">
        <f t="shared" si="255"/>
        <v>9127</v>
      </c>
      <c r="EC34" s="64">
        <f t="shared" si="256"/>
        <v>11993</v>
      </c>
      <c r="ED34" s="64">
        <f t="shared" si="257"/>
        <v>21120</v>
      </c>
      <c r="EE34" s="68">
        <f t="shared" ref="EE34:EG34" si="421">EB34/DS34</f>
        <v>0.71866141732283462</v>
      </c>
      <c r="EF34" s="68">
        <f t="shared" si="421"/>
        <v>0.78916891491741792</v>
      </c>
      <c r="EG34" s="68">
        <f t="shared" si="421"/>
        <v>0.75707065275836116</v>
      </c>
      <c r="EH34" s="64">
        <f t="shared" si="106"/>
        <v>10059</v>
      </c>
      <c r="EI34" s="64">
        <f t="shared" si="107"/>
        <v>12983</v>
      </c>
      <c r="EJ34" s="64">
        <f t="shared" si="108"/>
        <v>23042</v>
      </c>
      <c r="EK34" s="64">
        <v>683</v>
      </c>
      <c r="EL34" s="64">
        <v>1368</v>
      </c>
      <c r="EM34" s="64">
        <f t="shared" ref="EM34" si="422">EK34+EL34</f>
        <v>2051</v>
      </c>
      <c r="EN34" s="76">
        <f t="shared" ref="EN34:EP34" si="423">+EK34*100/EH34</f>
        <v>6.789939357789045</v>
      </c>
      <c r="EO34" s="76">
        <f t="shared" si="423"/>
        <v>10.536855888469537</v>
      </c>
      <c r="EP34" s="76">
        <f t="shared" si="423"/>
        <v>8.9011370540751678</v>
      </c>
      <c r="EQ34" s="64">
        <f t="shared" si="366"/>
        <v>61</v>
      </c>
      <c r="ER34" s="64">
        <f t="shared" si="366"/>
        <v>81</v>
      </c>
      <c r="ES34" s="64">
        <f t="shared" si="366"/>
        <v>142</v>
      </c>
      <c r="ET34" s="64">
        <v>5</v>
      </c>
      <c r="EU34" s="64">
        <v>12</v>
      </c>
      <c r="EV34" s="64">
        <f t="shared" ref="EV34" si="424">ET34+EU34</f>
        <v>17</v>
      </c>
      <c r="EW34" s="76">
        <f t="shared" ref="EW34:EY34" si="425">+ET34*100/EQ34</f>
        <v>8.1967213114754092</v>
      </c>
      <c r="EX34" s="76">
        <f t="shared" si="425"/>
        <v>14.814814814814815</v>
      </c>
      <c r="EY34" s="76">
        <f t="shared" si="425"/>
        <v>11.971830985915492</v>
      </c>
      <c r="EZ34" s="64">
        <f t="shared" si="369"/>
        <v>9127</v>
      </c>
      <c r="FA34" s="64">
        <f t="shared" si="369"/>
        <v>11993</v>
      </c>
      <c r="FB34" s="64">
        <f t="shared" si="369"/>
        <v>21120</v>
      </c>
      <c r="FC34" s="64">
        <v>551</v>
      </c>
      <c r="FD34" s="64">
        <v>1180</v>
      </c>
      <c r="FE34" s="64">
        <f t="shared" ref="FE34" si="426">FC34+FD34</f>
        <v>1731</v>
      </c>
      <c r="FF34" s="76">
        <f t="shared" ref="FF34:FH34" si="427">+FC34*100/EZ34</f>
        <v>6.0370329790730795</v>
      </c>
      <c r="FG34" s="76">
        <f t="shared" si="427"/>
        <v>9.8390727924622698</v>
      </c>
      <c r="FH34" s="76">
        <f t="shared" si="427"/>
        <v>8.1960227272727266</v>
      </c>
    </row>
    <row r="35" spans="1:164" ht="29.25" customHeight="1" x14ac:dyDescent="0.25">
      <c r="A35" s="127">
        <v>24</v>
      </c>
      <c r="B35" s="128" t="s">
        <v>52</v>
      </c>
      <c r="C35" s="71">
        <v>4950</v>
      </c>
      <c r="D35" s="71">
        <v>5485</v>
      </c>
      <c r="E35" s="71">
        <f>C35+D35</f>
        <v>10435</v>
      </c>
      <c r="F35" s="71">
        <v>3881</v>
      </c>
      <c r="G35" s="71">
        <v>4433</v>
      </c>
      <c r="H35" s="71">
        <f t="shared" ref="H35:H43" si="428">F35+G35</f>
        <v>8314</v>
      </c>
      <c r="I35" s="71">
        <v>43</v>
      </c>
      <c r="J35" s="71">
        <v>56</v>
      </c>
      <c r="K35" s="71">
        <f>I35+J35</f>
        <v>99</v>
      </c>
      <c r="L35" s="66">
        <f>F35+I35</f>
        <v>3924</v>
      </c>
      <c r="M35" s="64">
        <f>G35+J35</f>
        <v>4489</v>
      </c>
      <c r="N35" s="64">
        <f>H35+K35</f>
        <v>8413</v>
      </c>
      <c r="O35" s="68">
        <f t="shared" si="186"/>
        <v>0.79272727272727272</v>
      </c>
      <c r="P35" s="68">
        <f t="shared" si="187"/>
        <v>0.8184138559708295</v>
      </c>
      <c r="Q35" s="68">
        <f t="shared" si="188"/>
        <v>0.80622903689506464</v>
      </c>
      <c r="R35" s="71">
        <v>117</v>
      </c>
      <c r="S35" s="71">
        <v>64</v>
      </c>
      <c r="T35" s="71">
        <f t="shared" ref="T35:T36" si="429">R35+S35</f>
        <v>181</v>
      </c>
      <c r="U35" s="71">
        <v>41</v>
      </c>
      <c r="V35" s="71">
        <v>27</v>
      </c>
      <c r="W35" s="71">
        <f t="shared" ref="W35:W36" si="430">U35+V35</f>
        <v>68</v>
      </c>
      <c r="X35" s="72"/>
      <c r="Y35" s="72"/>
      <c r="Z35" s="72"/>
      <c r="AA35" s="66">
        <f t="shared" ref="AA35:AC36" si="431">U35+X35</f>
        <v>41</v>
      </c>
      <c r="AB35" s="64">
        <f t="shared" si="431"/>
        <v>27</v>
      </c>
      <c r="AC35" s="64">
        <f t="shared" si="431"/>
        <v>68</v>
      </c>
      <c r="AD35" s="68">
        <f t="shared" si="385"/>
        <v>0.3504273504273504</v>
      </c>
      <c r="AE35" s="68">
        <f t="shared" si="385"/>
        <v>0.421875</v>
      </c>
      <c r="AF35" s="68">
        <f t="shared" si="372"/>
        <v>0.37569060773480661</v>
      </c>
      <c r="AG35" s="64">
        <f t="shared" si="174"/>
        <v>5067</v>
      </c>
      <c r="AH35" s="64">
        <f t="shared" si="175"/>
        <v>5549</v>
      </c>
      <c r="AI35" s="64">
        <f t="shared" si="176"/>
        <v>10616</v>
      </c>
      <c r="AJ35" s="64">
        <f t="shared" si="177"/>
        <v>3922</v>
      </c>
      <c r="AK35" s="64">
        <f t="shared" si="178"/>
        <v>4460</v>
      </c>
      <c r="AL35" s="64">
        <f t="shared" si="179"/>
        <v>8382</v>
      </c>
      <c r="AM35" s="64">
        <f>I35+X35</f>
        <v>43</v>
      </c>
      <c r="AN35" s="64">
        <f>J35+Y35</f>
        <v>56</v>
      </c>
      <c r="AO35" s="64">
        <f>K35+Z35</f>
        <v>99</v>
      </c>
      <c r="AP35" s="64">
        <f t="shared" si="180"/>
        <v>3965</v>
      </c>
      <c r="AQ35" s="64">
        <f t="shared" si="181"/>
        <v>4516</v>
      </c>
      <c r="AR35" s="64">
        <f t="shared" si="182"/>
        <v>8481</v>
      </c>
      <c r="AS35" s="68">
        <f t="shared" ref="AS35:AT37" si="432">AP35/AG35</f>
        <v>0.78251430826919277</v>
      </c>
      <c r="AT35" s="68">
        <f t="shared" si="432"/>
        <v>0.81384033159127767</v>
      </c>
      <c r="AU35" s="68">
        <f>AR35/AI35</f>
        <v>0.79888847023360965</v>
      </c>
      <c r="AV35" s="71">
        <v>18</v>
      </c>
      <c r="AW35" s="71">
        <v>15</v>
      </c>
      <c r="AX35" s="71">
        <f t="shared" ref="AX35:AX37" si="433">AV35+AW35</f>
        <v>33</v>
      </c>
      <c r="AY35" s="71">
        <v>13</v>
      </c>
      <c r="AZ35" s="71">
        <v>13</v>
      </c>
      <c r="BA35" s="71">
        <f t="shared" ref="BA35:BA37" si="434">AY35+AZ35</f>
        <v>26</v>
      </c>
      <c r="BB35" s="72"/>
      <c r="BC35" s="72"/>
      <c r="BD35" s="72"/>
      <c r="BE35" s="66">
        <f t="shared" ref="BE35:BG37" si="435">AY35+BB35</f>
        <v>13</v>
      </c>
      <c r="BF35" s="64">
        <f t="shared" si="435"/>
        <v>13</v>
      </c>
      <c r="BG35" s="64">
        <f t="shared" si="435"/>
        <v>26</v>
      </c>
      <c r="BH35" s="68">
        <f t="shared" si="400"/>
        <v>0.72222222222222221</v>
      </c>
      <c r="BI35" s="68">
        <f t="shared" si="400"/>
        <v>0.8666666666666667</v>
      </c>
      <c r="BJ35" s="68">
        <f t="shared" si="400"/>
        <v>0.78787878787878785</v>
      </c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64">
        <f t="shared" si="165"/>
        <v>18</v>
      </c>
      <c r="CA35" s="64">
        <f t="shared" si="166"/>
        <v>15</v>
      </c>
      <c r="CB35" s="64">
        <f t="shared" si="167"/>
        <v>33</v>
      </c>
      <c r="CC35" s="64">
        <f t="shared" si="192"/>
        <v>13</v>
      </c>
      <c r="CD35" s="64">
        <f t="shared" si="193"/>
        <v>13</v>
      </c>
      <c r="CE35" s="64">
        <f t="shared" si="194"/>
        <v>26</v>
      </c>
      <c r="CF35" s="75"/>
      <c r="CG35" s="75"/>
      <c r="CH35" s="75"/>
      <c r="CI35" s="64">
        <f t="shared" si="195"/>
        <v>13</v>
      </c>
      <c r="CJ35" s="64">
        <f t="shared" si="196"/>
        <v>13</v>
      </c>
      <c r="CK35" s="64">
        <f t="shared" si="197"/>
        <v>26</v>
      </c>
      <c r="CL35" s="68">
        <f t="shared" si="206"/>
        <v>0.72222222222222221</v>
      </c>
      <c r="CM35" s="68">
        <f t="shared" si="206"/>
        <v>0.8666666666666667</v>
      </c>
      <c r="CN35" s="68">
        <f t="shared" si="206"/>
        <v>0.78787878787878785</v>
      </c>
      <c r="CO35" s="71">
        <v>4873</v>
      </c>
      <c r="CP35" s="71">
        <v>5414</v>
      </c>
      <c r="CQ35" s="71">
        <f t="shared" ref="CQ35:CQ37" si="436">CO35+CP35</f>
        <v>10287</v>
      </c>
      <c r="CR35" s="71">
        <v>3816</v>
      </c>
      <c r="CS35" s="71">
        <v>4370</v>
      </c>
      <c r="CT35" s="71">
        <f t="shared" ref="CT35:CT37" si="437">CR35+CS35</f>
        <v>8186</v>
      </c>
      <c r="CU35" s="71">
        <v>42</v>
      </c>
      <c r="CV35" s="71">
        <v>56</v>
      </c>
      <c r="CW35" s="71">
        <f>CU35+CV35</f>
        <v>98</v>
      </c>
      <c r="CX35" s="66">
        <f t="shared" ref="CX35:CZ36" si="438">CR35+CU35</f>
        <v>3858</v>
      </c>
      <c r="CY35" s="64">
        <f t="shared" si="438"/>
        <v>4426</v>
      </c>
      <c r="CZ35" s="64">
        <f t="shared" si="438"/>
        <v>8284</v>
      </c>
      <c r="DA35" s="68">
        <f t="shared" si="363"/>
        <v>0.79170941924892269</v>
      </c>
      <c r="DB35" s="68">
        <f t="shared" si="363"/>
        <v>0.81751015884743261</v>
      </c>
      <c r="DC35" s="68">
        <f t="shared" si="380"/>
        <v>0.80528822786040632</v>
      </c>
      <c r="DD35" s="71">
        <v>114</v>
      </c>
      <c r="DE35" s="71">
        <v>64</v>
      </c>
      <c r="DF35" s="71">
        <f t="shared" ref="DF35:DF36" si="439">DD35+DE35</f>
        <v>178</v>
      </c>
      <c r="DG35" s="71">
        <v>40</v>
      </c>
      <c r="DH35" s="71">
        <v>27</v>
      </c>
      <c r="DI35" s="71">
        <f t="shared" ref="DI35:DI36" si="440">DG35+DH35</f>
        <v>67</v>
      </c>
      <c r="DJ35" s="72"/>
      <c r="DK35" s="72"/>
      <c r="DL35" s="72"/>
      <c r="DM35" s="66">
        <f t="shared" ref="DM35:DO36" si="441">DG35+DJ35</f>
        <v>40</v>
      </c>
      <c r="DN35" s="64">
        <f t="shared" si="441"/>
        <v>27</v>
      </c>
      <c r="DO35" s="64">
        <f t="shared" si="441"/>
        <v>67</v>
      </c>
      <c r="DP35" s="68">
        <f t="shared" si="365"/>
        <v>0.35087719298245612</v>
      </c>
      <c r="DQ35" s="68">
        <f t="shared" si="365"/>
        <v>0.421875</v>
      </c>
      <c r="DR35" s="68">
        <f t="shared" si="381"/>
        <v>0.37640449438202245</v>
      </c>
      <c r="DS35" s="64">
        <f t="shared" si="249"/>
        <v>4987</v>
      </c>
      <c r="DT35" s="64">
        <f t="shared" si="250"/>
        <v>5478</v>
      </c>
      <c r="DU35" s="64">
        <f t="shared" si="251"/>
        <v>10465</v>
      </c>
      <c r="DV35" s="64">
        <f t="shared" si="252"/>
        <v>3856</v>
      </c>
      <c r="DW35" s="64">
        <f t="shared" si="253"/>
        <v>4397</v>
      </c>
      <c r="DX35" s="64">
        <f t="shared" si="254"/>
        <v>8253</v>
      </c>
      <c r="DY35" s="64">
        <f t="shared" ref="DY35:EA35" si="442">CU35+DJ35</f>
        <v>42</v>
      </c>
      <c r="DZ35" s="64">
        <f t="shared" si="442"/>
        <v>56</v>
      </c>
      <c r="EA35" s="64">
        <f t="shared" si="442"/>
        <v>98</v>
      </c>
      <c r="EB35" s="64">
        <f t="shared" si="255"/>
        <v>3898</v>
      </c>
      <c r="EC35" s="64">
        <f t="shared" si="256"/>
        <v>4453</v>
      </c>
      <c r="ED35" s="64">
        <f t="shared" si="257"/>
        <v>8351</v>
      </c>
      <c r="EE35" s="68">
        <f t="shared" si="211"/>
        <v>0.78163224383396834</v>
      </c>
      <c r="EF35" s="68">
        <f t="shared" si="141"/>
        <v>0.81288791529755389</v>
      </c>
      <c r="EG35" s="68">
        <f t="shared" si="141"/>
        <v>0.79799331103678928</v>
      </c>
      <c r="EH35" s="64">
        <f t="shared" si="106"/>
        <v>3965</v>
      </c>
      <c r="EI35" s="64">
        <f t="shared" si="107"/>
        <v>4516</v>
      </c>
      <c r="EJ35" s="64">
        <f t="shared" si="108"/>
        <v>8481</v>
      </c>
      <c r="EK35" s="64">
        <v>1484</v>
      </c>
      <c r="EL35" s="64">
        <v>1901</v>
      </c>
      <c r="EM35" s="64">
        <f t="shared" si="142"/>
        <v>3385</v>
      </c>
      <c r="EN35" s="76">
        <f t="shared" ref="EN35:EP43" si="443">+EK35*100/EH35</f>
        <v>37.427490542244641</v>
      </c>
      <c r="EO35" s="76">
        <f t="shared" si="443"/>
        <v>42.094774136403899</v>
      </c>
      <c r="EP35" s="76">
        <f t="shared" si="443"/>
        <v>39.912746138427075</v>
      </c>
      <c r="EQ35" s="64">
        <f t="shared" si="366"/>
        <v>13</v>
      </c>
      <c r="ER35" s="64">
        <f t="shared" si="366"/>
        <v>13</v>
      </c>
      <c r="ES35" s="64">
        <f t="shared" si="366"/>
        <v>26</v>
      </c>
      <c r="ET35" s="64">
        <v>3</v>
      </c>
      <c r="EU35" s="64">
        <v>5</v>
      </c>
      <c r="EV35" s="64">
        <f t="shared" si="144"/>
        <v>8</v>
      </c>
      <c r="EW35" s="76">
        <f t="shared" ref="EW35" si="444">+ET35*100/EQ35</f>
        <v>23.076923076923077</v>
      </c>
      <c r="EX35" s="76">
        <f t="shared" ref="EX35" si="445">+EU35*100/ER35</f>
        <v>38.46153846153846</v>
      </c>
      <c r="EY35" s="76">
        <f t="shared" ref="EY35" si="446">+EV35*100/ES35</f>
        <v>30.76923076923077</v>
      </c>
      <c r="EZ35" s="64">
        <f t="shared" si="369"/>
        <v>3898</v>
      </c>
      <c r="FA35" s="64">
        <f t="shared" si="369"/>
        <v>4453</v>
      </c>
      <c r="FB35" s="64">
        <f t="shared" si="369"/>
        <v>8351</v>
      </c>
      <c r="FC35" s="64">
        <v>1448</v>
      </c>
      <c r="FD35" s="64">
        <v>1876</v>
      </c>
      <c r="FE35" s="64">
        <f t="shared" si="146"/>
        <v>3324</v>
      </c>
      <c r="FF35" s="76">
        <f t="shared" ref="FF35:FH43" si="447">+FC35*100/EZ35</f>
        <v>37.147255002565416</v>
      </c>
      <c r="FG35" s="76">
        <f t="shared" si="447"/>
        <v>42.12890186391197</v>
      </c>
      <c r="FH35" s="76">
        <f t="shared" si="447"/>
        <v>39.803616333373249</v>
      </c>
    </row>
    <row r="36" spans="1:164" ht="29.25" customHeight="1" x14ac:dyDescent="0.25">
      <c r="A36" s="127">
        <v>25</v>
      </c>
      <c r="B36" s="128" t="s">
        <v>53</v>
      </c>
      <c r="C36" s="71">
        <v>6116</v>
      </c>
      <c r="D36" s="71">
        <v>7336</v>
      </c>
      <c r="E36" s="71">
        <f>C36+D36</f>
        <v>13452</v>
      </c>
      <c r="F36" s="71">
        <v>4665</v>
      </c>
      <c r="G36" s="71">
        <v>6281</v>
      </c>
      <c r="H36" s="71">
        <f t="shared" si="428"/>
        <v>10946</v>
      </c>
      <c r="I36" s="72"/>
      <c r="J36" s="72"/>
      <c r="K36" s="72"/>
      <c r="L36" s="66">
        <f t="shared" ref="L36:N49" si="448">F36+I36</f>
        <v>4665</v>
      </c>
      <c r="M36" s="64">
        <f t="shared" si="448"/>
        <v>6281</v>
      </c>
      <c r="N36" s="64">
        <f t="shared" si="448"/>
        <v>10946</v>
      </c>
      <c r="O36" s="68">
        <f t="shared" si="186"/>
        <v>0.76275343361674297</v>
      </c>
      <c r="P36" s="68">
        <f t="shared" si="187"/>
        <v>0.85618865866957472</v>
      </c>
      <c r="Q36" s="68">
        <f t="shared" si="188"/>
        <v>0.81370799881058575</v>
      </c>
      <c r="R36" s="71">
        <v>1369</v>
      </c>
      <c r="S36" s="71">
        <v>999</v>
      </c>
      <c r="T36" s="71">
        <f t="shared" si="429"/>
        <v>2368</v>
      </c>
      <c r="U36" s="71">
        <v>551</v>
      </c>
      <c r="V36" s="71">
        <v>466</v>
      </c>
      <c r="W36" s="71">
        <f t="shared" si="430"/>
        <v>1017</v>
      </c>
      <c r="X36" s="72"/>
      <c r="Y36" s="72"/>
      <c r="Z36" s="72"/>
      <c r="AA36" s="66">
        <f t="shared" si="431"/>
        <v>551</v>
      </c>
      <c r="AB36" s="64">
        <f t="shared" si="431"/>
        <v>466</v>
      </c>
      <c r="AC36" s="64">
        <f t="shared" si="431"/>
        <v>1017</v>
      </c>
      <c r="AD36" s="68">
        <f t="shared" si="385"/>
        <v>0.40248356464572682</v>
      </c>
      <c r="AE36" s="68">
        <f t="shared" si="385"/>
        <v>0.46646646646646645</v>
      </c>
      <c r="AF36" s="68">
        <f t="shared" si="372"/>
        <v>0.42947635135135137</v>
      </c>
      <c r="AG36" s="64">
        <f t="shared" si="174"/>
        <v>7485</v>
      </c>
      <c r="AH36" s="64">
        <f t="shared" si="175"/>
        <v>8335</v>
      </c>
      <c r="AI36" s="64">
        <f t="shared" si="176"/>
        <v>15820</v>
      </c>
      <c r="AJ36" s="64">
        <f t="shared" si="177"/>
        <v>5216</v>
      </c>
      <c r="AK36" s="64">
        <f t="shared" si="178"/>
        <v>6747</v>
      </c>
      <c r="AL36" s="64">
        <f t="shared" si="179"/>
        <v>11963</v>
      </c>
      <c r="AM36" s="75"/>
      <c r="AN36" s="75"/>
      <c r="AO36" s="75"/>
      <c r="AP36" s="64">
        <f t="shared" si="180"/>
        <v>5216</v>
      </c>
      <c r="AQ36" s="64">
        <f t="shared" si="181"/>
        <v>6747</v>
      </c>
      <c r="AR36" s="64">
        <f t="shared" si="182"/>
        <v>11963</v>
      </c>
      <c r="AS36" s="68">
        <f t="shared" si="432"/>
        <v>0.69686038744154977</v>
      </c>
      <c r="AT36" s="68">
        <f t="shared" si="432"/>
        <v>0.80947810437912415</v>
      </c>
      <c r="AU36" s="68">
        <f>AR36/AI36</f>
        <v>0.75619469026548669</v>
      </c>
      <c r="AV36" s="71">
        <v>58</v>
      </c>
      <c r="AW36" s="71">
        <v>57</v>
      </c>
      <c r="AX36" s="71">
        <f t="shared" si="433"/>
        <v>115</v>
      </c>
      <c r="AY36" s="71">
        <v>48</v>
      </c>
      <c r="AZ36" s="71">
        <v>49</v>
      </c>
      <c r="BA36" s="71">
        <f t="shared" si="434"/>
        <v>97</v>
      </c>
      <c r="BB36" s="72"/>
      <c r="BC36" s="72"/>
      <c r="BD36" s="72"/>
      <c r="BE36" s="66">
        <f t="shared" si="435"/>
        <v>48</v>
      </c>
      <c r="BF36" s="64">
        <f t="shared" si="435"/>
        <v>49</v>
      </c>
      <c r="BG36" s="64">
        <f t="shared" si="435"/>
        <v>97</v>
      </c>
      <c r="BH36" s="68">
        <f t="shared" si="400"/>
        <v>0.82758620689655171</v>
      </c>
      <c r="BI36" s="68">
        <f t="shared" si="400"/>
        <v>0.85964912280701755</v>
      </c>
      <c r="BJ36" s="68">
        <f t="shared" si="400"/>
        <v>0.84347826086956523</v>
      </c>
      <c r="BK36" s="71">
        <v>17</v>
      </c>
      <c r="BL36" s="71">
        <v>6</v>
      </c>
      <c r="BM36" s="71">
        <f t="shared" ref="BM36" si="449">BK36+BL36</f>
        <v>23</v>
      </c>
      <c r="BN36" s="71">
        <v>9</v>
      </c>
      <c r="BO36" s="71">
        <v>2</v>
      </c>
      <c r="BP36" s="71">
        <f t="shared" ref="BP36" si="450">BN36+BO36</f>
        <v>11</v>
      </c>
      <c r="BQ36" s="72"/>
      <c r="BR36" s="72"/>
      <c r="BS36" s="72"/>
      <c r="BT36" s="66">
        <f t="shared" ref="BT36:BV36" si="451">BN36+BQ36</f>
        <v>9</v>
      </c>
      <c r="BU36" s="64">
        <f t="shared" si="451"/>
        <v>2</v>
      </c>
      <c r="BV36" s="64">
        <f t="shared" si="451"/>
        <v>11</v>
      </c>
      <c r="BW36" s="68">
        <f t="shared" si="362"/>
        <v>0.52941176470588236</v>
      </c>
      <c r="BX36" s="68">
        <f t="shared" si="362"/>
        <v>0.33333333333333331</v>
      </c>
      <c r="BY36" s="68">
        <f t="shared" si="379"/>
        <v>0.47826086956521741</v>
      </c>
      <c r="BZ36" s="64">
        <f t="shared" si="165"/>
        <v>75</v>
      </c>
      <c r="CA36" s="64">
        <f t="shared" si="166"/>
        <v>63</v>
      </c>
      <c r="CB36" s="64">
        <f t="shared" si="167"/>
        <v>138</v>
      </c>
      <c r="CC36" s="64">
        <f t="shared" si="192"/>
        <v>57</v>
      </c>
      <c r="CD36" s="64">
        <f t="shared" si="193"/>
        <v>51</v>
      </c>
      <c r="CE36" s="64">
        <f t="shared" si="194"/>
        <v>108</v>
      </c>
      <c r="CF36" s="75"/>
      <c r="CG36" s="75"/>
      <c r="CH36" s="75"/>
      <c r="CI36" s="64">
        <f t="shared" si="195"/>
        <v>57</v>
      </c>
      <c r="CJ36" s="64">
        <f t="shared" si="196"/>
        <v>51</v>
      </c>
      <c r="CK36" s="64">
        <f t="shared" si="197"/>
        <v>108</v>
      </c>
      <c r="CL36" s="68">
        <f t="shared" si="206"/>
        <v>0.76</v>
      </c>
      <c r="CM36" s="68">
        <f t="shared" si="206"/>
        <v>0.80952380952380953</v>
      </c>
      <c r="CN36" s="68">
        <f t="shared" si="206"/>
        <v>0.78260869565217395</v>
      </c>
      <c r="CO36" s="71">
        <v>5544</v>
      </c>
      <c r="CP36" s="71">
        <v>6689</v>
      </c>
      <c r="CQ36" s="71">
        <f t="shared" si="436"/>
        <v>12233</v>
      </c>
      <c r="CR36" s="71">
        <v>4207</v>
      </c>
      <c r="CS36" s="71">
        <v>5748</v>
      </c>
      <c r="CT36" s="71">
        <f t="shared" si="437"/>
        <v>9955</v>
      </c>
      <c r="CU36" s="72"/>
      <c r="CV36" s="72"/>
      <c r="CW36" s="72"/>
      <c r="CX36" s="66">
        <f t="shared" si="438"/>
        <v>4207</v>
      </c>
      <c r="CY36" s="64">
        <f t="shared" si="438"/>
        <v>5748</v>
      </c>
      <c r="CZ36" s="64">
        <f t="shared" si="438"/>
        <v>9955</v>
      </c>
      <c r="DA36" s="68">
        <f t="shared" si="363"/>
        <v>0.75883838383838387</v>
      </c>
      <c r="DB36" s="68">
        <f t="shared" si="363"/>
        <v>0.8593212737329945</v>
      </c>
      <c r="DC36" s="68">
        <f t="shared" si="380"/>
        <v>0.81378239189078716</v>
      </c>
      <c r="DD36" s="71">
        <v>1283</v>
      </c>
      <c r="DE36" s="71">
        <v>930</v>
      </c>
      <c r="DF36" s="71">
        <f t="shared" si="439"/>
        <v>2213</v>
      </c>
      <c r="DG36" s="71">
        <v>526</v>
      </c>
      <c r="DH36" s="71">
        <v>436</v>
      </c>
      <c r="DI36" s="71">
        <f t="shared" si="440"/>
        <v>962</v>
      </c>
      <c r="DJ36" s="72"/>
      <c r="DK36" s="72"/>
      <c r="DL36" s="72"/>
      <c r="DM36" s="66">
        <f t="shared" si="441"/>
        <v>526</v>
      </c>
      <c r="DN36" s="64">
        <f t="shared" si="441"/>
        <v>436</v>
      </c>
      <c r="DO36" s="64">
        <f t="shared" si="441"/>
        <v>962</v>
      </c>
      <c r="DP36" s="68">
        <f t="shared" si="365"/>
        <v>0.40997661730319562</v>
      </c>
      <c r="DQ36" s="68">
        <f t="shared" si="365"/>
        <v>0.46881720430107526</v>
      </c>
      <c r="DR36" s="68">
        <f t="shared" si="381"/>
        <v>0.43470402169001354</v>
      </c>
      <c r="DS36" s="64">
        <f t="shared" si="249"/>
        <v>6827</v>
      </c>
      <c r="DT36" s="64">
        <f t="shared" si="250"/>
        <v>7619</v>
      </c>
      <c r="DU36" s="64">
        <f t="shared" si="251"/>
        <v>14446</v>
      </c>
      <c r="DV36" s="64">
        <f t="shared" si="252"/>
        <v>4733</v>
      </c>
      <c r="DW36" s="64">
        <f t="shared" si="253"/>
        <v>6184</v>
      </c>
      <c r="DX36" s="64">
        <f t="shared" si="254"/>
        <v>10917</v>
      </c>
      <c r="DY36" s="91"/>
      <c r="DZ36" s="91"/>
      <c r="EA36" s="91"/>
      <c r="EB36" s="64">
        <f t="shared" si="255"/>
        <v>4733</v>
      </c>
      <c r="EC36" s="64">
        <f t="shared" si="256"/>
        <v>6184</v>
      </c>
      <c r="ED36" s="64">
        <f t="shared" si="257"/>
        <v>10917</v>
      </c>
      <c r="EE36" s="68">
        <f t="shared" si="211"/>
        <v>0.69327669547385384</v>
      </c>
      <c r="EF36" s="68">
        <f t="shared" si="141"/>
        <v>0.81165507284420524</v>
      </c>
      <c r="EG36" s="68">
        <f t="shared" si="141"/>
        <v>0.75571092343901425</v>
      </c>
      <c r="EH36" s="64">
        <f t="shared" si="106"/>
        <v>5216</v>
      </c>
      <c r="EI36" s="64">
        <f t="shared" si="107"/>
        <v>6747</v>
      </c>
      <c r="EJ36" s="64">
        <f t="shared" si="108"/>
        <v>11963</v>
      </c>
      <c r="EK36" s="61">
        <v>1599</v>
      </c>
      <c r="EL36" s="61">
        <v>2947</v>
      </c>
      <c r="EM36" s="64">
        <f t="shared" si="142"/>
        <v>4546</v>
      </c>
      <c r="EN36" s="76">
        <f t="shared" si="443"/>
        <v>30.655674846625768</v>
      </c>
      <c r="EO36" s="76">
        <f t="shared" si="443"/>
        <v>43.678672002371421</v>
      </c>
      <c r="EP36" s="76">
        <f t="shared" si="443"/>
        <v>38.00050154643484</v>
      </c>
      <c r="EQ36" s="64">
        <f t="shared" si="366"/>
        <v>57</v>
      </c>
      <c r="ER36" s="64">
        <f t="shared" si="366"/>
        <v>51</v>
      </c>
      <c r="ES36" s="64">
        <f t="shared" si="366"/>
        <v>108</v>
      </c>
      <c r="ET36" s="61">
        <v>23</v>
      </c>
      <c r="EU36" s="61">
        <v>21</v>
      </c>
      <c r="EV36" s="64">
        <f t="shared" si="144"/>
        <v>44</v>
      </c>
      <c r="EW36" s="76">
        <f t="shared" ref="EW36:EY43" si="452">+ET36*100/EQ36</f>
        <v>40.350877192982459</v>
      </c>
      <c r="EX36" s="76">
        <f t="shared" si="452"/>
        <v>41.176470588235297</v>
      </c>
      <c r="EY36" s="76">
        <f t="shared" si="452"/>
        <v>40.74074074074074</v>
      </c>
      <c r="EZ36" s="64">
        <f t="shared" si="369"/>
        <v>4733</v>
      </c>
      <c r="FA36" s="64">
        <f t="shared" si="369"/>
        <v>6184</v>
      </c>
      <c r="FB36" s="64">
        <f t="shared" si="369"/>
        <v>10917</v>
      </c>
      <c r="FC36" s="61">
        <v>1394</v>
      </c>
      <c r="FD36" s="61">
        <v>2672</v>
      </c>
      <c r="FE36" s="64">
        <f t="shared" si="146"/>
        <v>4066</v>
      </c>
      <c r="FF36" s="76">
        <f t="shared" si="447"/>
        <v>29.45277836467357</v>
      </c>
      <c r="FG36" s="76">
        <f t="shared" si="447"/>
        <v>43.208279430789133</v>
      </c>
      <c r="FH36" s="76">
        <f t="shared" si="447"/>
        <v>37.244664285059997</v>
      </c>
    </row>
    <row r="37" spans="1:164" s="27" customFormat="1" ht="29.25" customHeight="1" x14ac:dyDescent="0.25">
      <c r="A37" s="127">
        <v>26</v>
      </c>
      <c r="B37" s="128" t="s">
        <v>33</v>
      </c>
      <c r="C37" s="71">
        <v>178945</v>
      </c>
      <c r="D37" s="71">
        <v>180675</v>
      </c>
      <c r="E37" s="71">
        <f>C37+D37</f>
        <v>359620</v>
      </c>
      <c r="F37" s="109">
        <v>109765</v>
      </c>
      <c r="G37" s="109">
        <v>133560</v>
      </c>
      <c r="H37" s="109">
        <f t="shared" si="428"/>
        <v>243325</v>
      </c>
      <c r="I37" s="118"/>
      <c r="J37" s="118"/>
      <c r="K37" s="118"/>
      <c r="L37" s="110">
        <f t="shared" si="448"/>
        <v>109765</v>
      </c>
      <c r="M37" s="110">
        <f t="shared" si="448"/>
        <v>133560</v>
      </c>
      <c r="N37" s="110">
        <f t="shared" si="448"/>
        <v>243325</v>
      </c>
      <c r="O37" s="68">
        <f t="shared" si="186"/>
        <v>0.6134007655983682</v>
      </c>
      <c r="P37" s="68">
        <f t="shared" si="187"/>
        <v>0.73922789539227896</v>
      </c>
      <c r="Q37" s="111">
        <f t="shared" ref="Q37:Q49" si="453">N37/E37</f>
        <v>0.67661698459485009</v>
      </c>
      <c r="R37" s="118"/>
      <c r="S37" s="118"/>
      <c r="T37" s="118"/>
      <c r="U37" s="118"/>
      <c r="V37" s="118"/>
      <c r="W37" s="118"/>
      <c r="X37" s="118"/>
      <c r="Y37" s="118"/>
      <c r="Z37" s="118"/>
      <c r="AA37" s="91"/>
      <c r="AB37" s="91"/>
      <c r="AC37" s="91"/>
      <c r="AD37" s="123"/>
      <c r="AE37" s="123"/>
      <c r="AF37" s="123"/>
      <c r="AG37" s="64">
        <f t="shared" ref="AG37" si="454">C37+R37</f>
        <v>178945</v>
      </c>
      <c r="AH37" s="64">
        <f t="shared" ref="AH37" si="455">D37+S37</f>
        <v>180675</v>
      </c>
      <c r="AI37" s="64">
        <f t="shared" si="176"/>
        <v>359620</v>
      </c>
      <c r="AJ37" s="61">
        <f t="shared" ref="AJ37:AJ52" si="456">F37+U37</f>
        <v>109765</v>
      </c>
      <c r="AK37" s="61">
        <f t="shared" ref="AK37:AK52" si="457">G37+V37</f>
        <v>133560</v>
      </c>
      <c r="AL37" s="61">
        <f t="shared" ref="AL37:AL52" si="458">H37+W37</f>
        <v>243325</v>
      </c>
      <c r="AM37" s="91"/>
      <c r="AN37" s="91"/>
      <c r="AO37" s="91"/>
      <c r="AP37" s="61">
        <f t="shared" si="180"/>
        <v>109765</v>
      </c>
      <c r="AQ37" s="61">
        <f t="shared" si="181"/>
        <v>133560</v>
      </c>
      <c r="AR37" s="61">
        <f t="shared" si="182"/>
        <v>243325</v>
      </c>
      <c r="AS37" s="68">
        <f t="shared" si="432"/>
        <v>0.6134007655983682</v>
      </c>
      <c r="AT37" s="68">
        <f t="shared" si="432"/>
        <v>0.73922789539227896</v>
      </c>
      <c r="AU37" s="68">
        <f>AR37/AI37</f>
        <v>0.67661698459485009</v>
      </c>
      <c r="AV37" s="71">
        <v>30106</v>
      </c>
      <c r="AW37" s="71">
        <v>31090</v>
      </c>
      <c r="AX37" s="71">
        <f t="shared" si="433"/>
        <v>61196</v>
      </c>
      <c r="AY37" s="71">
        <v>16316</v>
      </c>
      <c r="AZ37" s="71">
        <v>20507</v>
      </c>
      <c r="BA37" s="71">
        <f t="shared" si="434"/>
        <v>36823</v>
      </c>
      <c r="BB37" s="118"/>
      <c r="BC37" s="118"/>
      <c r="BD37" s="118"/>
      <c r="BE37" s="66">
        <f t="shared" si="435"/>
        <v>16316</v>
      </c>
      <c r="BF37" s="66">
        <f t="shared" si="435"/>
        <v>20507</v>
      </c>
      <c r="BG37" s="61">
        <f>BA37+BD37</f>
        <v>36823</v>
      </c>
      <c r="BH37" s="68">
        <f t="shared" ref="BH37" si="459">BE37/AV37</f>
        <v>0.54195177041121367</v>
      </c>
      <c r="BI37" s="68">
        <f t="shared" ref="BI37" si="460">BF37/AW37</f>
        <v>0.65960115792859442</v>
      </c>
      <c r="BJ37" s="111">
        <f t="shared" ref="BJ37:BJ43" si="461">BG37/AX37</f>
        <v>0.60172233479312376</v>
      </c>
      <c r="BK37" s="118"/>
      <c r="BL37" s="118"/>
      <c r="BM37" s="118"/>
      <c r="BN37" s="118"/>
      <c r="BO37" s="118"/>
      <c r="BP37" s="118"/>
      <c r="BQ37" s="118"/>
      <c r="BR37" s="118"/>
      <c r="BS37" s="118"/>
      <c r="BT37" s="91"/>
      <c r="BU37" s="91"/>
      <c r="BV37" s="91"/>
      <c r="BW37" s="123"/>
      <c r="BX37" s="123"/>
      <c r="BY37" s="123"/>
      <c r="BZ37" s="64">
        <f t="shared" ref="BZ37" si="462">AV37+BK37</f>
        <v>30106</v>
      </c>
      <c r="CA37" s="64">
        <f t="shared" ref="CA37" si="463">AW37+BL37</f>
        <v>31090</v>
      </c>
      <c r="CB37" s="64">
        <f t="shared" ref="CB37" si="464">AX37+BM37</f>
        <v>61196</v>
      </c>
      <c r="CC37" s="64">
        <f t="shared" ref="CC37" si="465">AY37+BN37</f>
        <v>16316</v>
      </c>
      <c r="CD37" s="64">
        <f t="shared" ref="CD37" si="466">AZ37+BO37</f>
        <v>20507</v>
      </c>
      <c r="CE37" s="64">
        <f t="shared" ref="CE37" si="467">BA37+BP37</f>
        <v>36823</v>
      </c>
      <c r="CF37" s="91"/>
      <c r="CG37" s="91"/>
      <c r="CH37" s="91"/>
      <c r="CI37" s="64">
        <f t="shared" ref="CI37" si="468">BE37+BT37</f>
        <v>16316</v>
      </c>
      <c r="CJ37" s="64">
        <f t="shared" ref="CJ37" si="469">BF37+BU37</f>
        <v>20507</v>
      </c>
      <c r="CK37" s="64">
        <f t="shared" ref="CK37" si="470">BG37+BV37</f>
        <v>36823</v>
      </c>
      <c r="CL37" s="68">
        <f t="shared" ref="CL37" si="471">CI37/BZ37</f>
        <v>0.54195177041121367</v>
      </c>
      <c r="CM37" s="68">
        <f t="shared" ref="CM37" si="472">CJ37/CA37</f>
        <v>0.65960115792859442</v>
      </c>
      <c r="CN37" s="68">
        <f t="shared" ref="CN37" si="473">CK37/CB37</f>
        <v>0.60172233479312376</v>
      </c>
      <c r="CO37" s="71">
        <v>32244</v>
      </c>
      <c r="CP37" s="71">
        <v>36361</v>
      </c>
      <c r="CQ37" s="71">
        <f t="shared" si="436"/>
        <v>68605</v>
      </c>
      <c r="CR37" s="71">
        <v>16570</v>
      </c>
      <c r="CS37" s="71">
        <v>22808</v>
      </c>
      <c r="CT37" s="71">
        <f t="shared" si="437"/>
        <v>39378</v>
      </c>
      <c r="CU37" s="118"/>
      <c r="CV37" s="118"/>
      <c r="CW37" s="118"/>
      <c r="CX37" s="66">
        <f t="shared" ref="CX37" si="474">CR37+CU37</f>
        <v>16570</v>
      </c>
      <c r="CY37" s="64">
        <f t="shared" ref="CY37" si="475">CS37+CV37</f>
        <v>22808</v>
      </c>
      <c r="CZ37" s="64">
        <f t="shared" ref="CZ37" si="476">CT37+CW37</f>
        <v>39378</v>
      </c>
      <c r="DA37" s="68">
        <f t="shared" ref="DA37" si="477">CX37/CO37</f>
        <v>0.51389405780920483</v>
      </c>
      <c r="DB37" s="68">
        <f t="shared" ref="DB37" si="478">CY37/CP37</f>
        <v>0.62726547674706412</v>
      </c>
      <c r="DC37" s="68">
        <f t="shared" ref="DC37" si="479">CZ37/CQ37</f>
        <v>0.57398148822972084</v>
      </c>
      <c r="DD37" s="118"/>
      <c r="DE37" s="118"/>
      <c r="DF37" s="118"/>
      <c r="DG37" s="118"/>
      <c r="DH37" s="118"/>
      <c r="DI37" s="118"/>
      <c r="DJ37" s="118"/>
      <c r="DK37" s="118"/>
      <c r="DL37" s="118"/>
      <c r="DM37" s="91"/>
      <c r="DN37" s="91"/>
      <c r="DO37" s="91"/>
      <c r="DP37" s="123"/>
      <c r="DQ37" s="123"/>
      <c r="DR37" s="123"/>
      <c r="DS37" s="64">
        <f t="shared" ref="DS37" si="480">CO37+DD37</f>
        <v>32244</v>
      </c>
      <c r="DT37" s="64">
        <f t="shared" ref="DT37" si="481">CP37+DE37</f>
        <v>36361</v>
      </c>
      <c r="DU37" s="64">
        <f t="shared" ref="DU37" si="482">CQ37+DF37</f>
        <v>68605</v>
      </c>
      <c r="DV37" s="64">
        <f t="shared" ref="DV37" si="483">CR37+DG37</f>
        <v>16570</v>
      </c>
      <c r="DW37" s="64">
        <f t="shared" ref="DW37" si="484">CS37+DH37</f>
        <v>22808</v>
      </c>
      <c r="DX37" s="64">
        <f t="shared" ref="DX37" si="485">CT37+DI37</f>
        <v>39378</v>
      </c>
      <c r="DY37" s="91"/>
      <c r="DZ37" s="91"/>
      <c r="EA37" s="91"/>
      <c r="EB37" s="64">
        <f t="shared" ref="EB37" si="486">CX37+DM37</f>
        <v>16570</v>
      </c>
      <c r="EC37" s="64">
        <f t="shared" ref="EC37" si="487">CY37+DN37</f>
        <v>22808</v>
      </c>
      <c r="ED37" s="64">
        <f t="shared" ref="ED37" si="488">CZ37+DO37</f>
        <v>39378</v>
      </c>
      <c r="EE37" s="68">
        <f t="shared" ref="EE37" si="489">EB37/DS37</f>
        <v>0.51389405780920483</v>
      </c>
      <c r="EF37" s="68">
        <f t="shared" ref="EF37" si="490">EC37/DT37</f>
        <v>0.62726547674706412</v>
      </c>
      <c r="EG37" s="68">
        <f t="shared" ref="EG37" si="491">ED37/DU37</f>
        <v>0.57398148822972084</v>
      </c>
      <c r="EH37" s="61">
        <f t="shared" si="106"/>
        <v>109765</v>
      </c>
      <c r="EI37" s="61">
        <f t="shared" si="107"/>
        <v>133560</v>
      </c>
      <c r="EJ37" s="61">
        <f t="shared" si="108"/>
        <v>243325</v>
      </c>
      <c r="EK37" s="61">
        <v>20103</v>
      </c>
      <c r="EL37" s="61">
        <v>25137</v>
      </c>
      <c r="EM37" s="64">
        <f t="shared" si="142"/>
        <v>45240</v>
      </c>
      <c r="EN37" s="76">
        <f t="shared" ref="EN37" si="492">+EK37*100/EH37</f>
        <v>18.314581150640002</v>
      </c>
      <c r="EO37" s="76">
        <f t="shared" ref="EO37" si="493">+EL37*100/EI37</f>
        <v>18.820754716981131</v>
      </c>
      <c r="EP37" s="115">
        <f>+EM37*100/EJ37</f>
        <v>18.592417548546184</v>
      </c>
      <c r="EQ37" s="64">
        <f t="shared" ref="EQ37" si="494">+CI37</f>
        <v>16316</v>
      </c>
      <c r="ER37" s="64">
        <f t="shared" ref="ER37" si="495">+CJ37</f>
        <v>20507</v>
      </c>
      <c r="ES37" s="64">
        <f t="shared" ref="ES37" si="496">+CK37</f>
        <v>36823</v>
      </c>
      <c r="ET37" s="61">
        <v>2055</v>
      </c>
      <c r="EU37" s="61">
        <v>2400</v>
      </c>
      <c r="EV37" s="64">
        <f t="shared" ref="EV37" si="497">ET37+EU37</f>
        <v>4455</v>
      </c>
      <c r="EW37" s="76">
        <f t="shared" ref="EW37" si="498">+ET37*100/EQ37</f>
        <v>12.594998774209365</v>
      </c>
      <c r="EX37" s="76">
        <f t="shared" ref="EX37" si="499">+EU37*100/ER37</f>
        <v>11.703320817281904</v>
      </c>
      <c r="EY37" s="76">
        <f t="shared" ref="EY37" si="500">+EV37*100/ES37</f>
        <v>12.098416750400565</v>
      </c>
      <c r="EZ37" s="64">
        <f t="shared" ref="EZ37" si="501">+EB37</f>
        <v>16570</v>
      </c>
      <c r="FA37" s="64">
        <f t="shared" ref="FA37" si="502">+EC37</f>
        <v>22808</v>
      </c>
      <c r="FB37" s="64">
        <f t="shared" ref="FB37" si="503">+ED37</f>
        <v>39378</v>
      </c>
      <c r="FC37" s="61">
        <v>1175</v>
      </c>
      <c r="FD37" s="61">
        <v>1500</v>
      </c>
      <c r="FE37" s="64">
        <f t="shared" si="146"/>
        <v>2675</v>
      </c>
      <c r="FF37" s="76">
        <f t="shared" ref="FF37" si="504">+FC37*100/EZ37</f>
        <v>7.0911285455642732</v>
      </c>
      <c r="FG37" s="76">
        <f t="shared" ref="FG37" si="505">+FD37*100/FA37</f>
        <v>6.5766397755173625</v>
      </c>
      <c r="FH37" s="76">
        <f t="shared" ref="FH37" si="506">+FE37*100/FB37</f>
        <v>6.7931332215958147</v>
      </c>
    </row>
    <row r="38" spans="1:164" s="27" customFormat="1" ht="29.25" customHeight="1" x14ac:dyDescent="0.25">
      <c r="A38" s="127">
        <v>27</v>
      </c>
      <c r="B38" s="128" t="s">
        <v>62</v>
      </c>
      <c r="C38" s="130">
        <v>152117</v>
      </c>
      <c r="D38" s="130">
        <v>120997</v>
      </c>
      <c r="E38" s="130">
        <f>C38+D38</f>
        <v>273114</v>
      </c>
      <c r="F38" s="130">
        <v>123642</v>
      </c>
      <c r="G38" s="130">
        <v>109080</v>
      </c>
      <c r="H38" s="130">
        <f>F38+G38</f>
        <v>232722</v>
      </c>
      <c r="I38" s="130">
        <v>11613</v>
      </c>
      <c r="J38" s="130">
        <v>5380</v>
      </c>
      <c r="K38" s="130">
        <f>I38+J38</f>
        <v>16993</v>
      </c>
      <c r="L38" s="131">
        <f t="shared" si="448"/>
        <v>135255</v>
      </c>
      <c r="M38" s="132">
        <f t="shared" si="448"/>
        <v>114460</v>
      </c>
      <c r="N38" s="132">
        <f t="shared" si="448"/>
        <v>249715</v>
      </c>
      <c r="O38" s="133">
        <f t="shared" ref="O38:O49" si="507">L38/C38</f>
        <v>0.88915111394518698</v>
      </c>
      <c r="P38" s="133">
        <f t="shared" ref="P38:P49" si="508">M38/D38</f>
        <v>0.94597386712067244</v>
      </c>
      <c r="Q38" s="133">
        <f t="shared" si="453"/>
        <v>0.91432515359886346</v>
      </c>
      <c r="R38" s="130">
        <v>14772</v>
      </c>
      <c r="S38" s="130">
        <v>6742</v>
      </c>
      <c r="T38" s="130">
        <f>R38+S38</f>
        <v>21514</v>
      </c>
      <c r="U38" s="130">
        <v>11613</v>
      </c>
      <c r="V38" s="130">
        <v>5380</v>
      </c>
      <c r="W38" s="130">
        <f>U38+V38</f>
        <v>16993</v>
      </c>
      <c r="X38" s="134"/>
      <c r="Y38" s="134"/>
      <c r="Z38" s="134"/>
      <c r="AA38" s="131">
        <f t="shared" ref="AA38:AC38" si="509">U38+X38</f>
        <v>11613</v>
      </c>
      <c r="AB38" s="132">
        <f t="shared" si="509"/>
        <v>5380</v>
      </c>
      <c r="AC38" s="132">
        <f t="shared" si="509"/>
        <v>16993</v>
      </c>
      <c r="AD38" s="133">
        <f t="shared" ref="AD38:AF39" si="510">AA38/R38</f>
        <v>0.78614947197400487</v>
      </c>
      <c r="AE38" s="133">
        <f t="shared" si="510"/>
        <v>0.79798279442301989</v>
      </c>
      <c r="AF38" s="133">
        <f t="shared" si="510"/>
        <v>0.78985776703541877</v>
      </c>
      <c r="AG38" s="132">
        <f t="shared" ref="AG38:AG52" si="511">C38+R38</f>
        <v>166889</v>
      </c>
      <c r="AH38" s="132">
        <f t="shared" ref="AH38:AH52" si="512">D38+S38</f>
        <v>127739</v>
      </c>
      <c r="AI38" s="132">
        <f t="shared" ref="AI38:AI52" si="513">E38+T38</f>
        <v>294628</v>
      </c>
      <c r="AJ38" s="132">
        <f t="shared" si="456"/>
        <v>135255</v>
      </c>
      <c r="AK38" s="132">
        <f t="shared" si="457"/>
        <v>114460</v>
      </c>
      <c r="AL38" s="132">
        <f t="shared" si="458"/>
        <v>249715</v>
      </c>
      <c r="AM38" s="61">
        <f t="shared" ref="AM38:AO41" si="514">I38+X38</f>
        <v>11613</v>
      </c>
      <c r="AN38" s="61">
        <f t="shared" si="514"/>
        <v>5380</v>
      </c>
      <c r="AO38" s="61">
        <f t="shared" si="514"/>
        <v>16993</v>
      </c>
      <c r="AP38" s="132">
        <f t="shared" si="180"/>
        <v>146868</v>
      </c>
      <c r="AQ38" s="132">
        <f t="shared" si="181"/>
        <v>119840</v>
      </c>
      <c r="AR38" s="132">
        <f t="shared" si="182"/>
        <v>266708</v>
      </c>
      <c r="AS38" s="133">
        <f t="shared" ref="AS38:AU38" si="515">AP38/AG38</f>
        <v>0.88003403459784646</v>
      </c>
      <c r="AT38" s="133">
        <f t="shared" si="515"/>
        <v>0.93816297293700435</v>
      </c>
      <c r="AU38" s="133">
        <f t="shared" si="515"/>
        <v>0.90523643374017404</v>
      </c>
      <c r="AV38" s="130">
        <v>50906</v>
      </c>
      <c r="AW38" s="130">
        <v>48440</v>
      </c>
      <c r="AX38" s="130">
        <f>AV38+AW38</f>
        <v>99346</v>
      </c>
      <c r="AY38" s="130">
        <v>40560</v>
      </c>
      <c r="AZ38" s="130">
        <v>42840</v>
      </c>
      <c r="BA38" s="130">
        <f>AY38+AZ38</f>
        <v>83400</v>
      </c>
      <c r="BB38" s="130">
        <v>4087</v>
      </c>
      <c r="BC38" s="130">
        <v>2358</v>
      </c>
      <c r="BD38" s="130">
        <f>BB38+BC38</f>
        <v>6445</v>
      </c>
      <c r="BE38" s="131">
        <f t="shared" ref="BE38:BG38" si="516">AY38+BB38</f>
        <v>44647</v>
      </c>
      <c r="BF38" s="132">
        <f t="shared" si="516"/>
        <v>45198</v>
      </c>
      <c r="BG38" s="132">
        <f t="shared" si="516"/>
        <v>89845</v>
      </c>
      <c r="BH38" s="133">
        <f>BE38/AV38</f>
        <v>0.87704789219345458</v>
      </c>
      <c r="BI38" s="133">
        <f>BF38/AW38</f>
        <v>0.93307184145334432</v>
      </c>
      <c r="BJ38" s="133">
        <f t="shared" si="461"/>
        <v>0.90436454411853517</v>
      </c>
      <c r="BK38" s="130">
        <v>5249</v>
      </c>
      <c r="BL38" s="130">
        <v>3027</v>
      </c>
      <c r="BM38" s="130">
        <f>BK38+BL38</f>
        <v>8276</v>
      </c>
      <c r="BN38" s="130">
        <v>4087</v>
      </c>
      <c r="BO38" s="130">
        <v>2358</v>
      </c>
      <c r="BP38" s="130">
        <f>BN38+BO38</f>
        <v>6445</v>
      </c>
      <c r="BQ38" s="134"/>
      <c r="BR38" s="134"/>
      <c r="BS38" s="134"/>
      <c r="BT38" s="131">
        <f t="shared" ref="BT38:BV38" si="517">BN38+BQ38</f>
        <v>4087</v>
      </c>
      <c r="BU38" s="132">
        <f t="shared" si="517"/>
        <v>2358</v>
      </c>
      <c r="BV38" s="132">
        <f t="shared" si="517"/>
        <v>6445</v>
      </c>
      <c r="BW38" s="133">
        <f t="shared" ref="BW38:BY39" si="518">BT38/BK38</f>
        <v>0.77862449990474381</v>
      </c>
      <c r="BX38" s="133">
        <f t="shared" si="518"/>
        <v>0.7789890981169475</v>
      </c>
      <c r="BY38" s="133">
        <f t="shared" si="518"/>
        <v>0.77875785403576603</v>
      </c>
      <c r="BZ38" s="61">
        <f t="shared" ref="BZ38:CA44" si="519">AV38+BK38</f>
        <v>56155</v>
      </c>
      <c r="CA38" s="61">
        <f t="shared" si="519"/>
        <v>51467</v>
      </c>
      <c r="CB38" s="61">
        <f t="shared" ref="CB38:CB44" si="520">AX38+BM38</f>
        <v>107622</v>
      </c>
      <c r="CC38" s="61">
        <f t="shared" ref="CC38:CD44" si="521">AY38+BN38</f>
        <v>44647</v>
      </c>
      <c r="CD38" s="61">
        <f t="shared" si="521"/>
        <v>45198</v>
      </c>
      <c r="CE38" s="61">
        <f t="shared" ref="CE38:CE44" si="522">BA38+BP38</f>
        <v>89845</v>
      </c>
      <c r="CF38" s="61">
        <f t="shared" ref="CF38:CJ41" si="523">BB38+BQ38</f>
        <v>4087</v>
      </c>
      <c r="CG38" s="61">
        <f t="shared" si="523"/>
        <v>2358</v>
      </c>
      <c r="CH38" s="61">
        <f t="shared" si="523"/>
        <v>6445</v>
      </c>
      <c r="CI38" s="61">
        <f t="shared" si="523"/>
        <v>48734</v>
      </c>
      <c r="CJ38" s="61">
        <f t="shared" si="523"/>
        <v>47556</v>
      </c>
      <c r="CK38" s="61">
        <f t="shared" ref="CK38:CK44" si="524">BG38+BV38</f>
        <v>96290</v>
      </c>
      <c r="CL38" s="133">
        <f t="shared" ref="CL38:CN38" si="525">CI38/BZ38</f>
        <v>0.86784792093313146</v>
      </c>
      <c r="CM38" s="133">
        <f t="shared" si="525"/>
        <v>0.92400955952357822</v>
      </c>
      <c r="CN38" s="133">
        <f t="shared" si="525"/>
        <v>0.89470554347624087</v>
      </c>
      <c r="CO38" s="130">
        <v>23</v>
      </c>
      <c r="CP38" s="130">
        <v>25</v>
      </c>
      <c r="CQ38" s="130">
        <f>CO38+CP38</f>
        <v>48</v>
      </c>
      <c r="CR38" s="130">
        <v>18</v>
      </c>
      <c r="CS38" s="130">
        <v>20</v>
      </c>
      <c r="CT38" s="130">
        <f>CR38+CS38</f>
        <v>38</v>
      </c>
      <c r="CU38" s="130">
        <v>1</v>
      </c>
      <c r="CV38" s="130">
        <v>1</v>
      </c>
      <c r="CW38" s="130">
        <f>CU38+CV38</f>
        <v>2</v>
      </c>
      <c r="CX38" s="131">
        <f t="shared" ref="CX38:CZ38" si="526">CR38+CU38</f>
        <v>19</v>
      </c>
      <c r="CY38" s="132">
        <f t="shared" si="526"/>
        <v>21</v>
      </c>
      <c r="CZ38" s="132">
        <f t="shared" si="526"/>
        <v>40</v>
      </c>
      <c r="DA38" s="133">
        <f>CX38/CO38</f>
        <v>0.82608695652173914</v>
      </c>
      <c r="DB38" s="133">
        <f>CY38/CP38</f>
        <v>0.84</v>
      </c>
      <c r="DC38" s="133">
        <f t="shared" si="380"/>
        <v>0.83333333333333337</v>
      </c>
      <c r="DD38" s="109">
        <v>2</v>
      </c>
      <c r="DE38" s="109">
        <v>1</v>
      </c>
      <c r="DF38" s="109">
        <f>DD38+DE38</f>
        <v>3</v>
      </c>
      <c r="DG38" s="109">
        <v>1</v>
      </c>
      <c r="DH38" s="109">
        <v>1</v>
      </c>
      <c r="DI38" s="109">
        <f>DG38+DH38</f>
        <v>2</v>
      </c>
      <c r="DJ38" s="134"/>
      <c r="DK38" s="134"/>
      <c r="DL38" s="134"/>
      <c r="DM38" s="110">
        <f t="shared" ref="DM38" si="527">DG38+DJ38</f>
        <v>1</v>
      </c>
      <c r="DN38" s="61">
        <f t="shared" ref="DN38" si="528">DH38+DK38</f>
        <v>1</v>
      </c>
      <c r="DO38" s="61">
        <f t="shared" ref="DO38" si="529">DI38+DL38</f>
        <v>2</v>
      </c>
      <c r="DP38" s="133">
        <f t="shared" ref="DP38:DR39" si="530">DM38/DD38</f>
        <v>0.5</v>
      </c>
      <c r="DQ38" s="133">
        <f t="shared" si="530"/>
        <v>1</v>
      </c>
      <c r="DR38" s="133">
        <f t="shared" si="530"/>
        <v>0.66666666666666663</v>
      </c>
      <c r="DS38" s="61">
        <f t="shared" ref="DS38:DU44" si="531">CO38+DD38</f>
        <v>25</v>
      </c>
      <c r="DT38" s="61">
        <f t="shared" si="531"/>
        <v>26</v>
      </c>
      <c r="DU38" s="61">
        <f t="shared" si="531"/>
        <v>51</v>
      </c>
      <c r="DV38" s="61">
        <f t="shared" ref="DV38" si="532">CR38+DG38</f>
        <v>19</v>
      </c>
      <c r="DW38" s="61">
        <f t="shared" ref="DW38" si="533">CS38+DH38</f>
        <v>21</v>
      </c>
      <c r="DX38" s="61">
        <f t="shared" ref="DX38" si="534">CT38+DI38</f>
        <v>40</v>
      </c>
      <c r="DY38" s="61">
        <f t="shared" ref="DY38" si="535">CU38+DJ38</f>
        <v>1</v>
      </c>
      <c r="DZ38" s="61">
        <f t="shared" ref="DZ38" si="536">CV38+DK38</f>
        <v>1</v>
      </c>
      <c r="EA38" s="61">
        <f t="shared" ref="EA38" si="537">CW38+DL38</f>
        <v>2</v>
      </c>
      <c r="EB38" s="132">
        <f t="shared" ref="EB38:EC44" si="538">CX38+DM38</f>
        <v>20</v>
      </c>
      <c r="EC38" s="132">
        <f t="shared" si="538"/>
        <v>22</v>
      </c>
      <c r="ED38" s="132">
        <f t="shared" ref="ED38:ED44" si="539">CZ38+DO38</f>
        <v>42</v>
      </c>
      <c r="EE38" s="133">
        <f t="shared" ref="EE38:EG38" si="540">EB38/DS38</f>
        <v>0.8</v>
      </c>
      <c r="EF38" s="133">
        <f t="shared" si="540"/>
        <v>0.84615384615384615</v>
      </c>
      <c r="EG38" s="133">
        <f t="shared" si="540"/>
        <v>0.82352941176470584</v>
      </c>
      <c r="EH38" s="61">
        <f t="shared" si="106"/>
        <v>146868</v>
      </c>
      <c r="EI38" s="61">
        <f t="shared" si="107"/>
        <v>119840</v>
      </c>
      <c r="EJ38" s="61">
        <f t="shared" si="108"/>
        <v>266708</v>
      </c>
      <c r="EK38" s="61">
        <v>89677</v>
      </c>
      <c r="EL38" s="61">
        <v>97761</v>
      </c>
      <c r="EM38" s="61">
        <f t="shared" si="142"/>
        <v>187438</v>
      </c>
      <c r="EN38" s="115">
        <f t="shared" si="443"/>
        <v>61.059590925184523</v>
      </c>
      <c r="EO38" s="115">
        <f t="shared" si="443"/>
        <v>81.57626835781042</v>
      </c>
      <c r="EP38" s="115">
        <f t="shared" si="443"/>
        <v>70.27835685468753</v>
      </c>
      <c r="EQ38" s="61">
        <f t="shared" ref="EQ38:ER43" si="541">+CI38</f>
        <v>48734</v>
      </c>
      <c r="ER38" s="61">
        <f t="shared" si="541"/>
        <v>47556</v>
      </c>
      <c r="ES38" s="61">
        <f t="shared" ref="ES38:ES43" si="542">+CK38</f>
        <v>96290</v>
      </c>
      <c r="ET38" s="61">
        <v>27003</v>
      </c>
      <c r="EU38" s="61">
        <v>36642</v>
      </c>
      <c r="EV38" s="61">
        <f t="shared" si="144"/>
        <v>63645</v>
      </c>
      <c r="EW38" s="115">
        <f t="shared" si="452"/>
        <v>55.408954733861371</v>
      </c>
      <c r="EX38" s="115">
        <f t="shared" si="452"/>
        <v>77.050214483976788</v>
      </c>
      <c r="EY38" s="115">
        <f t="shared" si="452"/>
        <v>66.097206355800182</v>
      </c>
      <c r="EZ38" s="61">
        <f t="shared" ref="EZ38:FA43" si="543">+EB38</f>
        <v>20</v>
      </c>
      <c r="FA38" s="61">
        <f t="shared" si="543"/>
        <v>22</v>
      </c>
      <c r="FB38" s="61">
        <f t="shared" ref="FB38:FB43" si="544">+ED38</f>
        <v>42</v>
      </c>
      <c r="FC38" s="61">
        <v>13</v>
      </c>
      <c r="FD38" s="61">
        <v>19</v>
      </c>
      <c r="FE38" s="61">
        <f t="shared" si="146"/>
        <v>32</v>
      </c>
      <c r="FF38" s="115">
        <f t="shared" si="447"/>
        <v>65</v>
      </c>
      <c r="FG38" s="115">
        <f t="shared" si="447"/>
        <v>86.36363636363636</v>
      </c>
      <c r="FH38" s="115">
        <f t="shared" si="447"/>
        <v>76.19047619047619</v>
      </c>
    </row>
    <row r="39" spans="1:164" ht="29.25" customHeight="1" x14ac:dyDescent="0.25">
      <c r="A39" s="127">
        <v>28</v>
      </c>
      <c r="B39" s="128" t="s">
        <v>63</v>
      </c>
      <c r="C39" s="109">
        <v>491362</v>
      </c>
      <c r="D39" s="109">
        <v>360614</v>
      </c>
      <c r="E39" s="109">
        <f t="shared" ref="E39:E50" si="545">C39+D39</f>
        <v>851976</v>
      </c>
      <c r="F39" s="109">
        <v>438109</v>
      </c>
      <c r="G39" s="109">
        <v>334474</v>
      </c>
      <c r="H39" s="109">
        <f t="shared" si="428"/>
        <v>772583</v>
      </c>
      <c r="I39" s="109">
        <v>12213</v>
      </c>
      <c r="J39" s="109">
        <v>8486</v>
      </c>
      <c r="K39" s="109">
        <f>I39+J39</f>
        <v>20699</v>
      </c>
      <c r="L39" s="110">
        <f>F39+I39</f>
        <v>450322</v>
      </c>
      <c r="M39" s="61">
        <f t="shared" si="448"/>
        <v>342960</v>
      </c>
      <c r="N39" s="61">
        <f t="shared" si="448"/>
        <v>793282</v>
      </c>
      <c r="O39" s="111">
        <f t="shared" si="507"/>
        <v>0.91647705764792553</v>
      </c>
      <c r="P39" s="111">
        <f t="shared" si="508"/>
        <v>0.95104460725318485</v>
      </c>
      <c r="Q39" s="111">
        <f t="shared" si="453"/>
        <v>0.93110838802970974</v>
      </c>
      <c r="R39" s="109">
        <v>10423</v>
      </c>
      <c r="S39" s="109">
        <v>3505</v>
      </c>
      <c r="T39" s="109">
        <f>R39+S39</f>
        <v>13928</v>
      </c>
      <c r="U39" s="109">
        <v>3393</v>
      </c>
      <c r="V39" s="109">
        <v>1181</v>
      </c>
      <c r="W39" s="109">
        <f>U39+V39</f>
        <v>4574</v>
      </c>
      <c r="X39" s="109">
        <v>204</v>
      </c>
      <c r="Y39" s="109">
        <v>235</v>
      </c>
      <c r="Z39" s="109">
        <f>X39+Y39</f>
        <v>439</v>
      </c>
      <c r="AA39" s="110">
        <f>U39+X39</f>
        <v>3597</v>
      </c>
      <c r="AB39" s="61">
        <f t="shared" ref="AB39:AC43" si="546">V39+Y39</f>
        <v>1416</v>
      </c>
      <c r="AC39" s="61">
        <f t="shared" si="546"/>
        <v>5013</v>
      </c>
      <c r="AD39" s="111">
        <f t="shared" si="510"/>
        <v>0.34510217787585146</v>
      </c>
      <c r="AE39" s="111">
        <f t="shared" si="510"/>
        <v>0.40399429386590585</v>
      </c>
      <c r="AF39" s="111">
        <f t="shared" si="510"/>
        <v>0.35992245835726594</v>
      </c>
      <c r="AG39" s="61">
        <f t="shared" si="511"/>
        <v>501785</v>
      </c>
      <c r="AH39" s="61">
        <f t="shared" si="512"/>
        <v>364119</v>
      </c>
      <c r="AI39" s="61">
        <f t="shared" si="513"/>
        <v>865904</v>
      </c>
      <c r="AJ39" s="61">
        <f t="shared" si="456"/>
        <v>441502</v>
      </c>
      <c r="AK39" s="61">
        <f t="shared" si="457"/>
        <v>335655</v>
      </c>
      <c r="AL39" s="61">
        <f t="shared" si="458"/>
        <v>777157</v>
      </c>
      <c r="AM39" s="61">
        <f t="shared" si="514"/>
        <v>12417</v>
      </c>
      <c r="AN39" s="61">
        <f t="shared" si="514"/>
        <v>8721</v>
      </c>
      <c r="AO39" s="61">
        <f t="shared" si="514"/>
        <v>21138</v>
      </c>
      <c r="AP39" s="61">
        <f t="shared" si="180"/>
        <v>453919</v>
      </c>
      <c r="AQ39" s="61">
        <f t="shared" si="181"/>
        <v>344376</v>
      </c>
      <c r="AR39" s="61">
        <f t="shared" si="182"/>
        <v>798295</v>
      </c>
      <c r="AS39" s="111">
        <f t="shared" ref="AS39:AU43" si="547">AP39/AG39</f>
        <v>0.90460854748547681</v>
      </c>
      <c r="AT39" s="111">
        <f t="shared" si="547"/>
        <v>0.94577871520025047</v>
      </c>
      <c r="AU39" s="111">
        <f t="shared" si="547"/>
        <v>0.92192090578170327</v>
      </c>
      <c r="AV39" s="109">
        <v>86690</v>
      </c>
      <c r="AW39" s="109">
        <v>63258</v>
      </c>
      <c r="AX39" s="109">
        <f>AV39+AW39</f>
        <v>149948</v>
      </c>
      <c r="AY39" s="109">
        <v>76250</v>
      </c>
      <c r="AZ39" s="109">
        <v>57617</v>
      </c>
      <c r="BA39" s="109">
        <f>AY39+AZ39</f>
        <v>133867</v>
      </c>
      <c r="BB39" s="109">
        <v>2422</v>
      </c>
      <c r="BC39" s="109">
        <v>1934</v>
      </c>
      <c r="BD39" s="109">
        <f>BB39+BC39</f>
        <v>4356</v>
      </c>
      <c r="BE39" s="110">
        <f>AY39+BB39</f>
        <v>78672</v>
      </c>
      <c r="BF39" s="61">
        <f t="shared" ref="BF39:BG43" si="548">AZ39+BC39</f>
        <v>59551</v>
      </c>
      <c r="BG39" s="61">
        <f t="shared" si="548"/>
        <v>138223</v>
      </c>
      <c r="BH39" s="111">
        <f>BE39/AV39</f>
        <v>0.90750951666858926</v>
      </c>
      <c r="BI39" s="111">
        <f>BF39/AW39</f>
        <v>0.94139871636789019</v>
      </c>
      <c r="BJ39" s="111">
        <f t="shared" si="461"/>
        <v>0.92180622615840158</v>
      </c>
      <c r="BK39" s="109">
        <v>2039</v>
      </c>
      <c r="BL39" s="109">
        <v>682</v>
      </c>
      <c r="BM39" s="109">
        <f>BK39+BL39</f>
        <v>2721</v>
      </c>
      <c r="BN39" s="109">
        <v>593</v>
      </c>
      <c r="BO39" s="109">
        <v>192</v>
      </c>
      <c r="BP39" s="109">
        <f>BN39+BO39</f>
        <v>785</v>
      </c>
      <c r="BQ39" s="109">
        <v>33</v>
      </c>
      <c r="BR39" s="109">
        <v>46</v>
      </c>
      <c r="BS39" s="109">
        <f>BQ39+BR39</f>
        <v>79</v>
      </c>
      <c r="BT39" s="110">
        <f>BN39+BQ39</f>
        <v>626</v>
      </c>
      <c r="BU39" s="61">
        <f t="shared" ref="BU39:BV43" si="549">BO39+BR39</f>
        <v>238</v>
      </c>
      <c r="BV39" s="61">
        <f t="shared" si="549"/>
        <v>864</v>
      </c>
      <c r="BW39" s="111">
        <f t="shared" si="518"/>
        <v>0.3070132417851888</v>
      </c>
      <c r="BX39" s="111">
        <f t="shared" si="518"/>
        <v>0.34897360703812319</v>
      </c>
      <c r="BY39" s="111">
        <f t="shared" si="518"/>
        <v>0.31753031973539142</v>
      </c>
      <c r="BZ39" s="61">
        <f t="shared" si="519"/>
        <v>88729</v>
      </c>
      <c r="CA39" s="61">
        <f t="shared" si="519"/>
        <v>63940</v>
      </c>
      <c r="CB39" s="61">
        <f t="shared" si="520"/>
        <v>152669</v>
      </c>
      <c r="CC39" s="61">
        <f t="shared" si="521"/>
        <v>76843</v>
      </c>
      <c r="CD39" s="61">
        <f t="shared" si="521"/>
        <v>57809</v>
      </c>
      <c r="CE39" s="61">
        <f t="shared" si="522"/>
        <v>134652</v>
      </c>
      <c r="CF39" s="61">
        <f t="shared" si="523"/>
        <v>2455</v>
      </c>
      <c r="CG39" s="61">
        <f t="shared" si="523"/>
        <v>1980</v>
      </c>
      <c r="CH39" s="61">
        <f t="shared" si="523"/>
        <v>4435</v>
      </c>
      <c r="CI39" s="61">
        <f t="shared" si="523"/>
        <v>79298</v>
      </c>
      <c r="CJ39" s="61">
        <f t="shared" si="523"/>
        <v>59789</v>
      </c>
      <c r="CK39" s="61">
        <f t="shared" si="524"/>
        <v>139087</v>
      </c>
      <c r="CL39" s="111">
        <f>CI39/BZ39</f>
        <v>0.89371006097217365</v>
      </c>
      <c r="CM39" s="111">
        <f>CJ39/CA39</f>
        <v>0.93507976227713485</v>
      </c>
      <c r="CN39" s="111">
        <f>CK39/CB39</f>
        <v>0.91103629420511045</v>
      </c>
      <c r="CO39" s="109">
        <v>60137</v>
      </c>
      <c r="CP39" s="109">
        <v>49506</v>
      </c>
      <c r="CQ39" s="109">
        <f>CO39+CP39</f>
        <v>109643</v>
      </c>
      <c r="CR39" s="109">
        <v>51127</v>
      </c>
      <c r="CS39" s="109">
        <v>43090</v>
      </c>
      <c r="CT39" s="109">
        <f>CR39+CS39</f>
        <v>94217</v>
      </c>
      <c r="CU39" s="109">
        <v>2139</v>
      </c>
      <c r="CV39" s="109">
        <v>1786</v>
      </c>
      <c r="CW39" s="109">
        <f>CU39+CV39</f>
        <v>3925</v>
      </c>
      <c r="CX39" s="110">
        <f>CR39+CU39</f>
        <v>53266</v>
      </c>
      <c r="CY39" s="61">
        <f t="shared" ref="CY39:CZ43" si="550">CS39+CV39</f>
        <v>44876</v>
      </c>
      <c r="CZ39" s="61">
        <f t="shared" si="550"/>
        <v>98142</v>
      </c>
      <c r="DA39" s="111">
        <f>CX39/CO39</f>
        <v>0.88574421737033771</v>
      </c>
      <c r="DB39" s="111">
        <f>CY39/CP39</f>
        <v>0.90647598270916652</v>
      </c>
      <c r="DC39" s="111">
        <f t="shared" si="380"/>
        <v>0.89510502266446557</v>
      </c>
      <c r="DD39" s="109">
        <v>525</v>
      </c>
      <c r="DE39" s="109">
        <v>143</v>
      </c>
      <c r="DF39" s="109">
        <f>DD39+DE39</f>
        <v>668</v>
      </c>
      <c r="DG39" s="109">
        <v>127</v>
      </c>
      <c r="DH39" s="109">
        <v>32</v>
      </c>
      <c r="DI39" s="109">
        <f>DG39+DH39</f>
        <v>159</v>
      </c>
      <c r="DJ39" s="109">
        <v>11</v>
      </c>
      <c r="DK39" s="109">
        <v>13</v>
      </c>
      <c r="DL39" s="109">
        <f>DJ39+DK39</f>
        <v>24</v>
      </c>
      <c r="DM39" s="110">
        <f>DG39+DJ39</f>
        <v>138</v>
      </c>
      <c r="DN39" s="61">
        <f t="shared" ref="DN39:DO43" si="551">DH39+DK39</f>
        <v>45</v>
      </c>
      <c r="DO39" s="61">
        <f t="shared" si="551"/>
        <v>183</v>
      </c>
      <c r="DP39" s="111">
        <f t="shared" si="530"/>
        <v>0.26285714285714284</v>
      </c>
      <c r="DQ39" s="111">
        <f t="shared" si="530"/>
        <v>0.31468531468531469</v>
      </c>
      <c r="DR39" s="111">
        <f t="shared" si="530"/>
        <v>0.27395209580838326</v>
      </c>
      <c r="DS39" s="61">
        <f t="shared" si="531"/>
        <v>60662</v>
      </c>
      <c r="DT39" s="61">
        <f t="shared" si="531"/>
        <v>49649</v>
      </c>
      <c r="DU39" s="61">
        <f t="shared" si="531"/>
        <v>110311</v>
      </c>
      <c r="DV39" s="61">
        <f t="shared" ref="DV39:EA41" si="552">CR39+DG39</f>
        <v>51254</v>
      </c>
      <c r="DW39" s="61">
        <f t="shared" si="552"/>
        <v>43122</v>
      </c>
      <c r="DX39" s="61">
        <f t="shared" si="552"/>
        <v>94376</v>
      </c>
      <c r="DY39" s="61">
        <f t="shared" si="552"/>
        <v>2150</v>
      </c>
      <c r="DZ39" s="61">
        <f t="shared" si="552"/>
        <v>1799</v>
      </c>
      <c r="EA39" s="61">
        <f t="shared" si="552"/>
        <v>3949</v>
      </c>
      <c r="EB39" s="61">
        <f t="shared" si="538"/>
        <v>53404</v>
      </c>
      <c r="EC39" s="61">
        <f t="shared" si="538"/>
        <v>44921</v>
      </c>
      <c r="ED39" s="61">
        <f t="shared" si="539"/>
        <v>98325</v>
      </c>
      <c r="EE39" s="111">
        <f>EB39/DS39</f>
        <v>0.88035343378062048</v>
      </c>
      <c r="EF39" s="111">
        <f>EC39/DT39</f>
        <v>0.90477149590122663</v>
      </c>
      <c r="EG39" s="111">
        <f>ED39/DU39</f>
        <v>0.89134356501164891</v>
      </c>
      <c r="EH39" s="61">
        <f t="shared" si="106"/>
        <v>453919</v>
      </c>
      <c r="EI39" s="61">
        <f t="shared" si="107"/>
        <v>344376</v>
      </c>
      <c r="EJ39" s="61">
        <f t="shared" si="108"/>
        <v>798295</v>
      </c>
      <c r="EK39" s="61">
        <v>84721</v>
      </c>
      <c r="EL39" s="61">
        <v>87661</v>
      </c>
      <c r="EM39" s="61">
        <f>EK39+EL39</f>
        <v>172382</v>
      </c>
      <c r="EN39" s="115">
        <f t="shared" ref="EN39" si="553">+EK39*100/EH39</f>
        <v>18.664343197795201</v>
      </c>
      <c r="EO39" s="115">
        <f t="shared" ref="EO39" si="554">+EL39*100/EI39</f>
        <v>25.455025901921157</v>
      </c>
      <c r="EP39" s="115">
        <f t="shared" ref="EP39" si="555">+EM39*100/EJ39</f>
        <v>21.593771725991019</v>
      </c>
      <c r="EQ39" s="61">
        <f t="shared" si="541"/>
        <v>79298</v>
      </c>
      <c r="ER39" s="61">
        <f t="shared" si="541"/>
        <v>59789</v>
      </c>
      <c r="ES39" s="61">
        <f t="shared" si="542"/>
        <v>139087</v>
      </c>
      <c r="ET39" s="61">
        <v>11021</v>
      </c>
      <c r="EU39" s="61">
        <v>10443</v>
      </c>
      <c r="EV39" s="61">
        <f>ET39+EU39</f>
        <v>21464</v>
      </c>
      <c r="EW39" s="115">
        <f>+ET39*100/EQ39</f>
        <v>13.898206764357235</v>
      </c>
      <c r="EX39" s="115">
        <f>+EU39*100/ER39</f>
        <v>17.46642358962351</v>
      </c>
      <c r="EY39" s="115">
        <f>+EV39*100/ES39</f>
        <v>15.432067698634668</v>
      </c>
      <c r="EZ39" s="61">
        <f t="shared" si="543"/>
        <v>53404</v>
      </c>
      <c r="FA39" s="61">
        <f t="shared" si="543"/>
        <v>44921</v>
      </c>
      <c r="FB39" s="61">
        <f t="shared" si="544"/>
        <v>98325</v>
      </c>
      <c r="FC39" s="61">
        <v>5338</v>
      </c>
      <c r="FD39" s="61">
        <v>5116</v>
      </c>
      <c r="FE39" s="61">
        <f>FC39+FD39</f>
        <v>10454</v>
      </c>
      <c r="FF39" s="115">
        <f>+FC39*100/EZ39</f>
        <v>9.9955059546101417</v>
      </c>
      <c r="FG39" s="115">
        <f t="shared" si="447"/>
        <v>11.388882705193563</v>
      </c>
      <c r="FH39" s="115">
        <f t="shared" si="447"/>
        <v>10.63208746503941</v>
      </c>
    </row>
    <row r="40" spans="1:164" s="74" customFormat="1" ht="29.25" customHeight="1" x14ac:dyDescent="0.2">
      <c r="A40" s="127">
        <v>29</v>
      </c>
      <c r="B40" s="128" t="s">
        <v>94</v>
      </c>
      <c r="C40" s="109">
        <v>389250</v>
      </c>
      <c r="D40" s="109">
        <v>453262</v>
      </c>
      <c r="E40" s="109">
        <f t="shared" si="545"/>
        <v>842512</v>
      </c>
      <c r="F40" s="109">
        <v>344778</v>
      </c>
      <c r="G40" s="109">
        <v>424447</v>
      </c>
      <c r="H40" s="109">
        <f t="shared" si="428"/>
        <v>769225</v>
      </c>
      <c r="I40" s="118"/>
      <c r="J40" s="118"/>
      <c r="K40" s="118"/>
      <c r="L40" s="110">
        <f t="shared" si="448"/>
        <v>344778</v>
      </c>
      <c r="M40" s="61">
        <f t="shared" si="448"/>
        <v>424447</v>
      </c>
      <c r="N40" s="61">
        <f t="shared" si="448"/>
        <v>769225</v>
      </c>
      <c r="O40" s="111">
        <f t="shared" si="507"/>
        <v>0.8857495183044316</v>
      </c>
      <c r="P40" s="111">
        <f t="shared" si="508"/>
        <v>0.93642749667962455</v>
      </c>
      <c r="Q40" s="111">
        <f t="shared" si="453"/>
        <v>0.91301370188199105</v>
      </c>
      <c r="R40" s="109">
        <v>18042</v>
      </c>
      <c r="S40" s="109">
        <v>8869</v>
      </c>
      <c r="T40" s="109">
        <f t="shared" ref="T40:T41" si="556">R40+S40</f>
        <v>26911</v>
      </c>
      <c r="U40" s="109">
        <v>3687</v>
      </c>
      <c r="V40" s="109">
        <v>2520</v>
      </c>
      <c r="W40" s="109">
        <f t="shared" ref="W40:W43" si="557">U40+V40</f>
        <v>6207</v>
      </c>
      <c r="X40" s="134"/>
      <c r="Y40" s="134"/>
      <c r="Z40" s="134"/>
      <c r="AA40" s="110">
        <f t="shared" ref="AA40:AA43" si="558">U40+X40</f>
        <v>3687</v>
      </c>
      <c r="AB40" s="61">
        <f t="shared" si="546"/>
        <v>2520</v>
      </c>
      <c r="AC40" s="61">
        <f t="shared" si="546"/>
        <v>6207</v>
      </c>
      <c r="AD40" s="111">
        <f t="shared" ref="AD40:AD43" si="559">AA40/R40</f>
        <v>0.20435650149650814</v>
      </c>
      <c r="AE40" s="111">
        <f t="shared" ref="AE40:AF43" si="560">AB40/S40</f>
        <v>0.2841357537490134</v>
      </c>
      <c r="AF40" s="111">
        <f t="shared" si="560"/>
        <v>0.23064917691650255</v>
      </c>
      <c r="AG40" s="61">
        <f t="shared" si="511"/>
        <v>407292</v>
      </c>
      <c r="AH40" s="61">
        <f t="shared" si="512"/>
        <v>462131</v>
      </c>
      <c r="AI40" s="61">
        <f t="shared" si="513"/>
        <v>869423</v>
      </c>
      <c r="AJ40" s="61">
        <f t="shared" si="456"/>
        <v>348465</v>
      </c>
      <c r="AK40" s="61">
        <f t="shared" si="457"/>
        <v>426967</v>
      </c>
      <c r="AL40" s="61">
        <f t="shared" si="458"/>
        <v>775432</v>
      </c>
      <c r="AM40" s="91"/>
      <c r="AN40" s="91"/>
      <c r="AO40" s="91"/>
      <c r="AP40" s="61">
        <f t="shared" si="180"/>
        <v>348465</v>
      </c>
      <c r="AQ40" s="61">
        <f t="shared" si="181"/>
        <v>426967</v>
      </c>
      <c r="AR40" s="61">
        <f t="shared" si="182"/>
        <v>775432</v>
      </c>
      <c r="AS40" s="111">
        <f t="shared" si="547"/>
        <v>0.85556554020211539</v>
      </c>
      <c r="AT40" s="111">
        <f t="shared" si="547"/>
        <v>0.92390902146793874</v>
      </c>
      <c r="AU40" s="111">
        <f t="shared" si="547"/>
        <v>0.89189266904602249</v>
      </c>
      <c r="AV40" s="109">
        <v>86812</v>
      </c>
      <c r="AW40" s="109">
        <v>109288</v>
      </c>
      <c r="AX40" s="109">
        <f t="shared" ref="AX40:AX41" si="561">AV40+AW40</f>
        <v>196100</v>
      </c>
      <c r="AY40" s="109">
        <v>70687</v>
      </c>
      <c r="AZ40" s="109">
        <v>97918</v>
      </c>
      <c r="BA40" s="109">
        <f t="shared" ref="BA40:BA43" si="562">AY40+AZ40</f>
        <v>168605</v>
      </c>
      <c r="BB40" s="118"/>
      <c r="BC40" s="118"/>
      <c r="BD40" s="118"/>
      <c r="BE40" s="110">
        <f t="shared" ref="BE40:BE43" si="563">AY40+BB40</f>
        <v>70687</v>
      </c>
      <c r="BF40" s="61">
        <f t="shared" si="548"/>
        <v>97918</v>
      </c>
      <c r="BG40" s="61">
        <f t="shared" si="548"/>
        <v>168605</v>
      </c>
      <c r="BH40" s="111">
        <f t="shared" ref="BH40:BH43" si="564">BE40/AV40</f>
        <v>0.81425378979864538</v>
      </c>
      <c r="BI40" s="111">
        <f>BF40/AW40</f>
        <v>0.89596296025181177</v>
      </c>
      <c r="BJ40" s="111">
        <f t="shared" si="461"/>
        <v>0.85979092299847015</v>
      </c>
      <c r="BK40" s="109">
        <v>6881</v>
      </c>
      <c r="BL40" s="109">
        <v>3101</v>
      </c>
      <c r="BM40" s="109">
        <f t="shared" ref="BM40:BM41" si="565">BK40+BL40</f>
        <v>9982</v>
      </c>
      <c r="BN40" s="109">
        <v>1317</v>
      </c>
      <c r="BO40" s="109">
        <v>857</v>
      </c>
      <c r="BP40" s="109">
        <f t="shared" ref="BP40:BP43" si="566">BN40+BO40</f>
        <v>2174</v>
      </c>
      <c r="BQ40" s="134"/>
      <c r="BR40" s="134"/>
      <c r="BS40" s="134"/>
      <c r="BT40" s="110">
        <f t="shared" ref="BT40:BT43" si="567">BN40+BQ40</f>
        <v>1317</v>
      </c>
      <c r="BU40" s="61">
        <f t="shared" si="549"/>
        <v>857</v>
      </c>
      <c r="BV40" s="61">
        <f t="shared" si="549"/>
        <v>2174</v>
      </c>
      <c r="BW40" s="111">
        <f t="shared" ref="BW40:BW43" si="568">BT40/BK40</f>
        <v>0.19139659933149253</v>
      </c>
      <c r="BX40" s="111">
        <f t="shared" ref="BX40:BY43" si="569">BU40/BL40</f>
        <v>0.27636246372138018</v>
      </c>
      <c r="BY40" s="111">
        <f t="shared" si="569"/>
        <v>0.2177920256461631</v>
      </c>
      <c r="BZ40" s="61">
        <f t="shared" si="519"/>
        <v>93693</v>
      </c>
      <c r="CA40" s="61">
        <f t="shared" si="519"/>
        <v>112389</v>
      </c>
      <c r="CB40" s="61">
        <f t="shared" si="520"/>
        <v>206082</v>
      </c>
      <c r="CC40" s="61">
        <f t="shared" si="521"/>
        <v>72004</v>
      </c>
      <c r="CD40" s="61">
        <f t="shared" si="521"/>
        <v>98775</v>
      </c>
      <c r="CE40" s="61">
        <f t="shared" si="522"/>
        <v>170779</v>
      </c>
      <c r="CF40" s="91"/>
      <c r="CG40" s="91"/>
      <c r="CH40" s="91"/>
      <c r="CI40" s="61">
        <f t="shared" si="523"/>
        <v>72004</v>
      </c>
      <c r="CJ40" s="61">
        <f t="shared" si="523"/>
        <v>98775</v>
      </c>
      <c r="CK40" s="61">
        <f t="shared" si="524"/>
        <v>170779</v>
      </c>
      <c r="CL40" s="111">
        <f t="shared" ref="CL40:CN43" si="570">CI40/BZ40</f>
        <v>0.76850992069845137</v>
      </c>
      <c r="CM40" s="111">
        <f t="shared" si="570"/>
        <v>0.87886714892026796</v>
      </c>
      <c r="CN40" s="111">
        <f t="shared" si="570"/>
        <v>0.82869440319872667</v>
      </c>
      <c r="CO40" s="109">
        <v>3448</v>
      </c>
      <c r="CP40" s="109">
        <v>3867</v>
      </c>
      <c r="CQ40" s="109">
        <f t="shared" ref="CQ40:CQ41" si="571">CO40+CP40</f>
        <v>7315</v>
      </c>
      <c r="CR40" s="109">
        <v>2831</v>
      </c>
      <c r="CS40" s="109">
        <v>3290</v>
      </c>
      <c r="CT40" s="109">
        <f t="shared" ref="CT40:CT43" si="572">CR40+CS40</f>
        <v>6121</v>
      </c>
      <c r="CU40" s="118"/>
      <c r="CV40" s="118"/>
      <c r="CW40" s="118"/>
      <c r="CX40" s="110">
        <f t="shared" ref="CX40:CX43" si="573">CR40+CU40</f>
        <v>2831</v>
      </c>
      <c r="CY40" s="61">
        <f t="shared" si="550"/>
        <v>3290</v>
      </c>
      <c r="CZ40" s="61">
        <f t="shared" si="550"/>
        <v>6121</v>
      </c>
      <c r="DA40" s="111">
        <f t="shared" ref="DA40:DA43" si="574">CX40/CO40</f>
        <v>0.82105568445475641</v>
      </c>
      <c r="DB40" s="111">
        <f>CY40/CP40</f>
        <v>0.85078872510990433</v>
      </c>
      <c r="DC40" s="111">
        <f t="shared" si="380"/>
        <v>0.83677375256322628</v>
      </c>
      <c r="DD40" s="109">
        <v>153</v>
      </c>
      <c r="DE40" s="109">
        <v>78</v>
      </c>
      <c r="DF40" s="109">
        <f t="shared" ref="DF40:DF41" si="575">DD40+DE40</f>
        <v>231</v>
      </c>
      <c r="DG40" s="109">
        <v>28</v>
      </c>
      <c r="DH40" s="109">
        <v>18</v>
      </c>
      <c r="DI40" s="109">
        <f t="shared" ref="DI40:DI43" si="576">DG40+DH40</f>
        <v>46</v>
      </c>
      <c r="DJ40" s="134"/>
      <c r="DK40" s="134"/>
      <c r="DL40" s="134"/>
      <c r="DM40" s="110">
        <f t="shared" ref="DM40:DM43" si="577">DG40+DJ40</f>
        <v>28</v>
      </c>
      <c r="DN40" s="61">
        <f t="shared" si="551"/>
        <v>18</v>
      </c>
      <c r="DO40" s="61">
        <f t="shared" si="551"/>
        <v>46</v>
      </c>
      <c r="DP40" s="111">
        <f t="shared" ref="DP40:DP43" si="578">DM40/DD40</f>
        <v>0.18300653594771241</v>
      </c>
      <c r="DQ40" s="111">
        <f t="shared" ref="DQ40:DR43" si="579">DN40/DE40</f>
        <v>0.23076923076923078</v>
      </c>
      <c r="DR40" s="111">
        <f t="shared" si="579"/>
        <v>0.19913419913419914</v>
      </c>
      <c r="DS40" s="61">
        <f t="shared" si="531"/>
        <v>3601</v>
      </c>
      <c r="DT40" s="61">
        <f t="shared" si="531"/>
        <v>3945</v>
      </c>
      <c r="DU40" s="61">
        <f t="shared" si="531"/>
        <v>7546</v>
      </c>
      <c r="DV40" s="61">
        <f t="shared" si="552"/>
        <v>2859</v>
      </c>
      <c r="DW40" s="61">
        <f t="shared" si="552"/>
        <v>3308</v>
      </c>
      <c r="DX40" s="61">
        <f t="shared" si="552"/>
        <v>6167</v>
      </c>
      <c r="DY40" s="91"/>
      <c r="DZ40" s="91"/>
      <c r="EA40" s="91"/>
      <c r="EB40" s="61">
        <f t="shared" si="538"/>
        <v>2859</v>
      </c>
      <c r="EC40" s="61">
        <f t="shared" si="538"/>
        <v>3308</v>
      </c>
      <c r="ED40" s="61">
        <f t="shared" si="539"/>
        <v>6167</v>
      </c>
      <c r="EE40" s="111">
        <f t="shared" ref="EE40:EE43" si="580">EB40/DS40</f>
        <v>0.79394612607608994</v>
      </c>
      <c r="EF40" s="111">
        <f t="shared" si="141"/>
        <v>0.83852978453738913</v>
      </c>
      <c r="EG40" s="111">
        <f t="shared" si="141"/>
        <v>0.81725417439703152</v>
      </c>
      <c r="EH40" s="61">
        <f t="shared" si="106"/>
        <v>348465</v>
      </c>
      <c r="EI40" s="61">
        <f t="shared" si="107"/>
        <v>426967</v>
      </c>
      <c r="EJ40" s="61">
        <f t="shared" si="108"/>
        <v>775432</v>
      </c>
      <c r="EK40" s="61">
        <f>140228+81</f>
        <v>140309</v>
      </c>
      <c r="EL40" s="61">
        <f>225519+86</f>
        <v>225605</v>
      </c>
      <c r="EM40" s="61">
        <f t="shared" si="142"/>
        <v>365914</v>
      </c>
      <c r="EN40" s="115">
        <f t="shared" si="443"/>
        <v>40.264875955978361</v>
      </c>
      <c r="EO40" s="115">
        <f t="shared" si="443"/>
        <v>52.838978188009847</v>
      </c>
      <c r="EP40" s="115">
        <f t="shared" si="443"/>
        <v>47.188405946620719</v>
      </c>
      <c r="EQ40" s="61">
        <f t="shared" si="541"/>
        <v>72004</v>
      </c>
      <c r="ER40" s="61">
        <f t="shared" si="541"/>
        <v>98775</v>
      </c>
      <c r="ES40" s="61">
        <f t="shared" si="542"/>
        <v>170779</v>
      </c>
      <c r="ET40" s="61">
        <f>19339+7</f>
        <v>19346</v>
      </c>
      <c r="EU40" s="61">
        <f>36248+9</f>
        <v>36257</v>
      </c>
      <c r="EV40" s="61">
        <f t="shared" si="144"/>
        <v>55603</v>
      </c>
      <c r="EW40" s="115">
        <f t="shared" si="452"/>
        <v>26.867951780456643</v>
      </c>
      <c r="EX40" s="115">
        <f t="shared" si="452"/>
        <v>36.70665654264743</v>
      </c>
      <c r="EY40" s="115">
        <f t="shared" si="452"/>
        <v>32.558452737163236</v>
      </c>
      <c r="EZ40" s="61">
        <f t="shared" si="543"/>
        <v>2859</v>
      </c>
      <c r="FA40" s="61">
        <f t="shared" si="543"/>
        <v>3308</v>
      </c>
      <c r="FB40" s="61">
        <f t="shared" si="544"/>
        <v>6167</v>
      </c>
      <c r="FC40" s="61">
        <f>699+1</f>
        <v>700</v>
      </c>
      <c r="FD40" s="61">
        <v>1009</v>
      </c>
      <c r="FE40" s="61">
        <f t="shared" si="146"/>
        <v>1709</v>
      </c>
      <c r="FF40" s="115">
        <f t="shared" si="447"/>
        <v>24.484085344526058</v>
      </c>
      <c r="FG40" s="115">
        <f t="shared" si="447"/>
        <v>30.501813784764209</v>
      </c>
      <c r="FH40" s="115">
        <f t="shared" si="447"/>
        <v>27.712015566726123</v>
      </c>
    </row>
    <row r="41" spans="1:164" s="74" customFormat="1" ht="29.25" customHeight="1" x14ac:dyDescent="0.2">
      <c r="A41" s="127">
        <v>30</v>
      </c>
      <c r="B41" s="128" t="s">
        <v>55</v>
      </c>
      <c r="C41" s="109">
        <v>13588</v>
      </c>
      <c r="D41" s="109">
        <v>12850</v>
      </c>
      <c r="E41" s="109">
        <f t="shared" si="545"/>
        <v>26438</v>
      </c>
      <c r="F41" s="109">
        <v>9723</v>
      </c>
      <c r="G41" s="109">
        <v>9788</v>
      </c>
      <c r="H41" s="109">
        <f t="shared" si="428"/>
        <v>19511</v>
      </c>
      <c r="I41" s="109">
        <v>200</v>
      </c>
      <c r="J41" s="109">
        <v>178</v>
      </c>
      <c r="K41" s="109">
        <f>I41+J41</f>
        <v>378</v>
      </c>
      <c r="L41" s="109">
        <f t="shared" si="448"/>
        <v>9923</v>
      </c>
      <c r="M41" s="61">
        <f t="shared" si="448"/>
        <v>9966</v>
      </c>
      <c r="N41" s="61">
        <f t="shared" si="448"/>
        <v>19889</v>
      </c>
      <c r="O41" s="111">
        <f t="shared" si="507"/>
        <v>0.73027671474830735</v>
      </c>
      <c r="P41" s="111">
        <f t="shared" si="508"/>
        <v>0.7755642023346303</v>
      </c>
      <c r="Q41" s="111">
        <f t="shared" si="453"/>
        <v>0.752288372796732</v>
      </c>
      <c r="R41" s="109">
        <v>351</v>
      </c>
      <c r="S41" s="109">
        <v>408</v>
      </c>
      <c r="T41" s="109">
        <f t="shared" si="556"/>
        <v>759</v>
      </c>
      <c r="U41" s="109">
        <v>166</v>
      </c>
      <c r="V41" s="109">
        <v>326</v>
      </c>
      <c r="W41" s="109">
        <f t="shared" si="557"/>
        <v>492</v>
      </c>
      <c r="X41" s="118"/>
      <c r="Y41" s="118"/>
      <c r="Z41" s="118"/>
      <c r="AA41" s="110">
        <f t="shared" si="558"/>
        <v>166</v>
      </c>
      <c r="AB41" s="61">
        <f t="shared" si="546"/>
        <v>326</v>
      </c>
      <c r="AC41" s="61">
        <f t="shared" si="546"/>
        <v>492</v>
      </c>
      <c r="AD41" s="111">
        <f t="shared" si="559"/>
        <v>0.47293447293447294</v>
      </c>
      <c r="AE41" s="111">
        <f t="shared" si="560"/>
        <v>0.7990196078431373</v>
      </c>
      <c r="AF41" s="111">
        <f t="shared" si="560"/>
        <v>0.64822134387351782</v>
      </c>
      <c r="AG41" s="61">
        <f t="shared" si="511"/>
        <v>13939</v>
      </c>
      <c r="AH41" s="61">
        <f t="shared" si="512"/>
        <v>13258</v>
      </c>
      <c r="AI41" s="61">
        <f t="shared" si="513"/>
        <v>27197</v>
      </c>
      <c r="AJ41" s="61">
        <f t="shared" si="456"/>
        <v>9889</v>
      </c>
      <c r="AK41" s="61">
        <f t="shared" si="457"/>
        <v>10114</v>
      </c>
      <c r="AL41" s="61">
        <f t="shared" si="458"/>
        <v>20003</v>
      </c>
      <c r="AM41" s="61">
        <f t="shared" si="514"/>
        <v>200</v>
      </c>
      <c r="AN41" s="61">
        <f t="shared" si="514"/>
        <v>178</v>
      </c>
      <c r="AO41" s="61">
        <f t="shared" si="514"/>
        <v>378</v>
      </c>
      <c r="AP41" s="61">
        <f t="shared" si="180"/>
        <v>10089</v>
      </c>
      <c r="AQ41" s="61">
        <f t="shared" si="181"/>
        <v>10292</v>
      </c>
      <c r="AR41" s="61">
        <f t="shared" si="182"/>
        <v>20381</v>
      </c>
      <c r="AS41" s="111">
        <f t="shared" si="547"/>
        <v>0.72379654207618915</v>
      </c>
      <c r="AT41" s="111">
        <f t="shared" si="547"/>
        <v>0.77628601599034541</v>
      </c>
      <c r="AU41" s="111">
        <f t="shared" si="547"/>
        <v>0.7493841232488877</v>
      </c>
      <c r="AV41" s="109">
        <v>2831</v>
      </c>
      <c r="AW41" s="109">
        <v>2598</v>
      </c>
      <c r="AX41" s="109">
        <f t="shared" si="561"/>
        <v>5429</v>
      </c>
      <c r="AY41" s="109">
        <v>2099</v>
      </c>
      <c r="AZ41" s="109">
        <v>2081</v>
      </c>
      <c r="BA41" s="109">
        <f t="shared" si="562"/>
        <v>4180</v>
      </c>
      <c r="BB41" s="109">
        <v>56</v>
      </c>
      <c r="BC41" s="109">
        <v>45</v>
      </c>
      <c r="BD41" s="109">
        <f t="shared" ref="BD41" si="581">BB41+BC41</f>
        <v>101</v>
      </c>
      <c r="BE41" s="110">
        <f t="shared" si="563"/>
        <v>2155</v>
      </c>
      <c r="BF41" s="61">
        <f t="shared" si="548"/>
        <v>2126</v>
      </c>
      <c r="BG41" s="61">
        <f t="shared" si="548"/>
        <v>4281</v>
      </c>
      <c r="BH41" s="111">
        <f t="shared" si="564"/>
        <v>0.76121511833274458</v>
      </c>
      <c r="BI41" s="111">
        <f>BF41/AW41</f>
        <v>0.81832178598922245</v>
      </c>
      <c r="BJ41" s="111">
        <f t="shared" si="461"/>
        <v>0.78854300976238723</v>
      </c>
      <c r="BK41" s="109">
        <v>103</v>
      </c>
      <c r="BL41" s="109">
        <v>113</v>
      </c>
      <c r="BM41" s="109">
        <f t="shared" si="565"/>
        <v>216</v>
      </c>
      <c r="BN41" s="109">
        <v>55</v>
      </c>
      <c r="BO41" s="109">
        <v>89</v>
      </c>
      <c r="BP41" s="109">
        <f t="shared" si="566"/>
        <v>144</v>
      </c>
      <c r="BQ41" s="117"/>
      <c r="BR41" s="117"/>
      <c r="BS41" s="117"/>
      <c r="BT41" s="110">
        <f t="shared" si="567"/>
        <v>55</v>
      </c>
      <c r="BU41" s="61">
        <f t="shared" si="549"/>
        <v>89</v>
      </c>
      <c r="BV41" s="61">
        <f t="shared" si="549"/>
        <v>144</v>
      </c>
      <c r="BW41" s="111">
        <f t="shared" si="568"/>
        <v>0.53398058252427183</v>
      </c>
      <c r="BX41" s="111">
        <f t="shared" si="569"/>
        <v>0.78761061946902655</v>
      </c>
      <c r="BY41" s="111">
        <f t="shared" si="569"/>
        <v>0.66666666666666663</v>
      </c>
      <c r="BZ41" s="61">
        <f t="shared" si="519"/>
        <v>2934</v>
      </c>
      <c r="CA41" s="61">
        <f t="shared" si="519"/>
        <v>2711</v>
      </c>
      <c r="CB41" s="61">
        <f t="shared" si="520"/>
        <v>5645</v>
      </c>
      <c r="CC41" s="61">
        <f t="shared" si="521"/>
        <v>2154</v>
      </c>
      <c r="CD41" s="61">
        <f t="shared" si="521"/>
        <v>2170</v>
      </c>
      <c r="CE41" s="61">
        <f t="shared" si="522"/>
        <v>4324</v>
      </c>
      <c r="CF41" s="61">
        <f t="shared" si="523"/>
        <v>56</v>
      </c>
      <c r="CG41" s="61">
        <f t="shared" si="523"/>
        <v>45</v>
      </c>
      <c r="CH41" s="61">
        <f t="shared" si="523"/>
        <v>101</v>
      </c>
      <c r="CI41" s="61">
        <f t="shared" si="523"/>
        <v>2210</v>
      </c>
      <c r="CJ41" s="61">
        <f t="shared" si="523"/>
        <v>2215</v>
      </c>
      <c r="CK41" s="61">
        <f t="shared" si="524"/>
        <v>4425</v>
      </c>
      <c r="CL41" s="111">
        <f t="shared" si="570"/>
        <v>0.75323790047716432</v>
      </c>
      <c r="CM41" s="111">
        <f t="shared" si="570"/>
        <v>0.81704168203614902</v>
      </c>
      <c r="CN41" s="111">
        <f t="shared" si="570"/>
        <v>0.78387953941541189</v>
      </c>
      <c r="CO41" s="109">
        <v>3371</v>
      </c>
      <c r="CP41" s="109">
        <v>3027</v>
      </c>
      <c r="CQ41" s="109">
        <f t="shared" si="571"/>
        <v>6398</v>
      </c>
      <c r="CR41" s="109">
        <v>1833</v>
      </c>
      <c r="CS41" s="109">
        <v>1795</v>
      </c>
      <c r="CT41" s="109">
        <f t="shared" si="572"/>
        <v>3628</v>
      </c>
      <c r="CU41" s="109">
        <v>44</v>
      </c>
      <c r="CV41" s="109">
        <v>41</v>
      </c>
      <c r="CW41" s="109">
        <f t="shared" ref="CW41" si="582">CU41+CV41</f>
        <v>85</v>
      </c>
      <c r="CX41" s="110">
        <f t="shared" si="573"/>
        <v>1877</v>
      </c>
      <c r="CY41" s="61">
        <f t="shared" si="550"/>
        <v>1836</v>
      </c>
      <c r="CZ41" s="61">
        <f t="shared" si="550"/>
        <v>3713</v>
      </c>
      <c r="DA41" s="111">
        <f t="shared" si="574"/>
        <v>0.55680806882230793</v>
      </c>
      <c r="DB41" s="111">
        <f>CY41/CP41</f>
        <v>0.60654112983151631</v>
      </c>
      <c r="DC41" s="111">
        <f t="shared" si="380"/>
        <v>0.58033760550171931</v>
      </c>
      <c r="DD41" s="109">
        <v>45</v>
      </c>
      <c r="DE41" s="109">
        <v>26</v>
      </c>
      <c r="DF41" s="109">
        <f t="shared" si="575"/>
        <v>71</v>
      </c>
      <c r="DG41" s="109">
        <v>18</v>
      </c>
      <c r="DH41" s="109">
        <v>12</v>
      </c>
      <c r="DI41" s="109">
        <f t="shared" si="576"/>
        <v>30</v>
      </c>
      <c r="DJ41" s="117"/>
      <c r="DK41" s="117"/>
      <c r="DL41" s="117"/>
      <c r="DM41" s="110">
        <f t="shared" si="577"/>
        <v>18</v>
      </c>
      <c r="DN41" s="61">
        <f t="shared" si="551"/>
        <v>12</v>
      </c>
      <c r="DO41" s="61">
        <f t="shared" si="551"/>
        <v>30</v>
      </c>
      <c r="DP41" s="111">
        <f t="shared" si="578"/>
        <v>0.4</v>
      </c>
      <c r="DQ41" s="111">
        <f t="shared" si="579"/>
        <v>0.46153846153846156</v>
      </c>
      <c r="DR41" s="111">
        <f t="shared" si="579"/>
        <v>0.42253521126760563</v>
      </c>
      <c r="DS41" s="61">
        <f t="shared" si="531"/>
        <v>3416</v>
      </c>
      <c r="DT41" s="61">
        <f t="shared" si="531"/>
        <v>3053</v>
      </c>
      <c r="DU41" s="61">
        <f t="shared" si="531"/>
        <v>6469</v>
      </c>
      <c r="DV41" s="61">
        <f t="shared" si="552"/>
        <v>1851</v>
      </c>
      <c r="DW41" s="61">
        <f t="shared" si="552"/>
        <v>1807</v>
      </c>
      <c r="DX41" s="61">
        <f t="shared" si="552"/>
        <v>3658</v>
      </c>
      <c r="DY41" s="61">
        <f t="shared" si="552"/>
        <v>44</v>
      </c>
      <c r="DZ41" s="61">
        <f t="shared" si="552"/>
        <v>41</v>
      </c>
      <c r="EA41" s="61">
        <f t="shared" si="552"/>
        <v>85</v>
      </c>
      <c r="EB41" s="61">
        <f t="shared" si="538"/>
        <v>1895</v>
      </c>
      <c r="EC41" s="61">
        <f t="shared" si="538"/>
        <v>1848</v>
      </c>
      <c r="ED41" s="61">
        <f t="shared" si="539"/>
        <v>3743</v>
      </c>
      <c r="EE41" s="111">
        <f t="shared" si="580"/>
        <v>0.55474238875878223</v>
      </c>
      <c r="EF41" s="111">
        <f t="shared" si="141"/>
        <v>0.60530625614150013</v>
      </c>
      <c r="EG41" s="111">
        <f t="shared" si="141"/>
        <v>0.57860565775235739</v>
      </c>
      <c r="EH41" s="61">
        <f t="shared" si="106"/>
        <v>10089</v>
      </c>
      <c r="EI41" s="61">
        <f t="shared" si="107"/>
        <v>10292</v>
      </c>
      <c r="EJ41" s="61">
        <f t="shared" si="108"/>
        <v>20381</v>
      </c>
      <c r="EK41" s="61">
        <v>2174</v>
      </c>
      <c r="EL41" s="61">
        <v>2600</v>
      </c>
      <c r="EM41" s="61">
        <f t="shared" si="142"/>
        <v>4774</v>
      </c>
      <c r="EN41" s="115">
        <f t="shared" si="443"/>
        <v>21.548220834572305</v>
      </c>
      <c r="EO41" s="115">
        <f t="shared" si="443"/>
        <v>25.262339681305868</v>
      </c>
      <c r="EP41" s="115">
        <f t="shared" si="443"/>
        <v>23.423777047249889</v>
      </c>
      <c r="EQ41" s="61">
        <f t="shared" si="541"/>
        <v>2210</v>
      </c>
      <c r="ER41" s="61">
        <f t="shared" si="541"/>
        <v>2215</v>
      </c>
      <c r="ES41" s="61">
        <f t="shared" si="542"/>
        <v>4425</v>
      </c>
      <c r="ET41" s="61">
        <v>463</v>
      </c>
      <c r="EU41" s="61">
        <v>550</v>
      </c>
      <c r="EV41" s="61">
        <f t="shared" si="144"/>
        <v>1013</v>
      </c>
      <c r="EW41" s="115">
        <f t="shared" si="452"/>
        <v>20.950226244343892</v>
      </c>
      <c r="EX41" s="115">
        <f t="shared" si="452"/>
        <v>24.830699774266364</v>
      </c>
      <c r="EY41" s="115">
        <f t="shared" si="452"/>
        <v>22.89265536723164</v>
      </c>
      <c r="EZ41" s="61">
        <f t="shared" si="543"/>
        <v>1895</v>
      </c>
      <c r="FA41" s="61">
        <f t="shared" si="543"/>
        <v>1848</v>
      </c>
      <c r="FB41" s="61">
        <f t="shared" si="544"/>
        <v>3743</v>
      </c>
      <c r="FC41" s="61">
        <v>140</v>
      </c>
      <c r="FD41" s="61">
        <v>163</v>
      </c>
      <c r="FE41" s="61">
        <f t="shared" si="146"/>
        <v>303</v>
      </c>
      <c r="FF41" s="115">
        <f t="shared" si="447"/>
        <v>7.3878627968337733</v>
      </c>
      <c r="FG41" s="115">
        <f t="shared" si="447"/>
        <v>8.8203463203463208</v>
      </c>
      <c r="FH41" s="115">
        <f t="shared" si="447"/>
        <v>8.0951108736307766</v>
      </c>
    </row>
    <row r="42" spans="1:164" s="74" customFormat="1" ht="29.25" customHeight="1" x14ac:dyDescent="0.2">
      <c r="A42" s="127">
        <v>31</v>
      </c>
      <c r="B42" s="128" t="s">
        <v>95</v>
      </c>
      <c r="C42" s="109">
        <v>1208555</v>
      </c>
      <c r="D42" s="109">
        <v>1085150</v>
      </c>
      <c r="E42" s="109">
        <f t="shared" si="545"/>
        <v>2293705</v>
      </c>
      <c r="F42" s="109">
        <v>777459</v>
      </c>
      <c r="G42" s="109">
        <v>828853</v>
      </c>
      <c r="H42" s="109">
        <f t="shared" si="428"/>
        <v>1606312</v>
      </c>
      <c r="I42" s="118"/>
      <c r="J42" s="118"/>
      <c r="K42" s="118"/>
      <c r="L42" s="110">
        <f t="shared" si="448"/>
        <v>777459</v>
      </c>
      <c r="M42" s="61">
        <f t="shared" si="448"/>
        <v>828853</v>
      </c>
      <c r="N42" s="61">
        <f t="shared" si="448"/>
        <v>1606312</v>
      </c>
      <c r="O42" s="111">
        <f t="shared" si="507"/>
        <v>0.64329633322438784</v>
      </c>
      <c r="P42" s="111">
        <f t="shared" si="508"/>
        <v>0.76381421923236414</v>
      </c>
      <c r="Q42" s="111">
        <f t="shared" si="453"/>
        <v>0.70031324865228961</v>
      </c>
      <c r="R42" s="109">
        <v>38820</v>
      </c>
      <c r="S42" s="109">
        <v>19524</v>
      </c>
      <c r="T42" s="109">
        <f>R42+S42</f>
        <v>58344</v>
      </c>
      <c r="U42" s="109">
        <v>25871</v>
      </c>
      <c r="V42" s="109">
        <v>15736</v>
      </c>
      <c r="W42" s="109">
        <f t="shared" si="557"/>
        <v>41607</v>
      </c>
      <c r="X42" s="118"/>
      <c r="Y42" s="118"/>
      <c r="Z42" s="118"/>
      <c r="AA42" s="110">
        <f t="shared" si="558"/>
        <v>25871</v>
      </c>
      <c r="AB42" s="61">
        <f t="shared" si="546"/>
        <v>15736</v>
      </c>
      <c r="AC42" s="61">
        <f t="shared" si="546"/>
        <v>41607</v>
      </c>
      <c r="AD42" s="111">
        <f t="shared" si="559"/>
        <v>0.66643482740855231</v>
      </c>
      <c r="AE42" s="111">
        <f t="shared" si="560"/>
        <v>0.80598238065970085</v>
      </c>
      <c r="AF42" s="111">
        <f t="shared" si="560"/>
        <v>0.71313245577951456</v>
      </c>
      <c r="AG42" s="61">
        <f t="shared" si="511"/>
        <v>1247375</v>
      </c>
      <c r="AH42" s="61">
        <f t="shared" si="512"/>
        <v>1104674</v>
      </c>
      <c r="AI42" s="61">
        <f t="shared" si="513"/>
        <v>2352049</v>
      </c>
      <c r="AJ42" s="61">
        <f t="shared" si="456"/>
        <v>803330</v>
      </c>
      <c r="AK42" s="61">
        <f t="shared" si="457"/>
        <v>844589</v>
      </c>
      <c r="AL42" s="61">
        <f t="shared" si="458"/>
        <v>1647919</v>
      </c>
      <c r="AM42" s="91"/>
      <c r="AN42" s="91"/>
      <c r="AO42" s="91"/>
      <c r="AP42" s="61">
        <f t="shared" si="180"/>
        <v>803330</v>
      </c>
      <c r="AQ42" s="61">
        <f t="shared" si="181"/>
        <v>844589</v>
      </c>
      <c r="AR42" s="61">
        <f t="shared" si="182"/>
        <v>1647919</v>
      </c>
      <c r="AS42" s="111">
        <f t="shared" si="547"/>
        <v>0.64401643451247625</v>
      </c>
      <c r="AT42" s="111">
        <f t="shared" si="547"/>
        <v>0.76455949900151543</v>
      </c>
      <c r="AU42" s="111">
        <f t="shared" si="547"/>
        <v>0.70063123684923234</v>
      </c>
      <c r="AV42" s="109">
        <v>246140</v>
      </c>
      <c r="AW42" s="109">
        <v>223097</v>
      </c>
      <c r="AX42" s="109">
        <f>AV42+AW42</f>
        <v>469237</v>
      </c>
      <c r="AY42" s="109">
        <v>148897</v>
      </c>
      <c r="AZ42" s="109">
        <v>154764</v>
      </c>
      <c r="BA42" s="109">
        <f t="shared" si="562"/>
        <v>303661</v>
      </c>
      <c r="BB42" s="118"/>
      <c r="BC42" s="118"/>
      <c r="BD42" s="118"/>
      <c r="BE42" s="110">
        <f t="shared" si="563"/>
        <v>148897</v>
      </c>
      <c r="BF42" s="61">
        <f t="shared" si="548"/>
        <v>154764</v>
      </c>
      <c r="BG42" s="61">
        <f t="shared" si="548"/>
        <v>303661</v>
      </c>
      <c r="BH42" s="111">
        <f t="shared" si="564"/>
        <v>0.60492808970504586</v>
      </c>
      <c r="BI42" s="111">
        <f>BF42/AW42</f>
        <v>0.69370722152247677</v>
      </c>
      <c r="BJ42" s="111">
        <f t="shared" si="461"/>
        <v>0.64713780030134027</v>
      </c>
      <c r="BK42" s="109">
        <v>6282</v>
      </c>
      <c r="BL42" s="109">
        <v>3191</v>
      </c>
      <c r="BM42" s="109">
        <f>BK42+BL42</f>
        <v>9473</v>
      </c>
      <c r="BN42" s="109">
        <v>3758</v>
      </c>
      <c r="BO42" s="109">
        <v>2310</v>
      </c>
      <c r="BP42" s="109">
        <f t="shared" si="566"/>
        <v>6068</v>
      </c>
      <c r="BQ42" s="118"/>
      <c r="BR42" s="118"/>
      <c r="BS42" s="118"/>
      <c r="BT42" s="110">
        <f t="shared" si="567"/>
        <v>3758</v>
      </c>
      <c r="BU42" s="61">
        <f t="shared" si="549"/>
        <v>2310</v>
      </c>
      <c r="BV42" s="61">
        <f t="shared" si="549"/>
        <v>6068</v>
      </c>
      <c r="BW42" s="111">
        <f t="shared" si="568"/>
        <v>0.59821712830308815</v>
      </c>
      <c r="BX42" s="111">
        <f t="shared" si="569"/>
        <v>0.72391099968661865</v>
      </c>
      <c r="BY42" s="111">
        <f t="shared" si="569"/>
        <v>0.6405573735880925</v>
      </c>
      <c r="BZ42" s="61">
        <f t="shared" si="519"/>
        <v>252422</v>
      </c>
      <c r="CA42" s="61">
        <f t="shared" si="519"/>
        <v>226288</v>
      </c>
      <c r="CB42" s="61">
        <f t="shared" si="520"/>
        <v>478710</v>
      </c>
      <c r="CC42" s="61">
        <f t="shared" si="521"/>
        <v>152655</v>
      </c>
      <c r="CD42" s="61">
        <f t="shared" si="521"/>
        <v>157074</v>
      </c>
      <c r="CE42" s="61">
        <f t="shared" si="522"/>
        <v>309729</v>
      </c>
      <c r="CF42" s="91"/>
      <c r="CG42" s="91"/>
      <c r="CH42" s="91"/>
      <c r="CI42" s="61">
        <f t="shared" ref="CI42:CJ44" si="583">BE42+BT42</f>
        <v>152655</v>
      </c>
      <c r="CJ42" s="61">
        <f t="shared" si="583"/>
        <v>157074</v>
      </c>
      <c r="CK42" s="61">
        <f t="shared" si="524"/>
        <v>309729</v>
      </c>
      <c r="CL42" s="111">
        <f t="shared" si="570"/>
        <v>0.60476107470822671</v>
      </c>
      <c r="CM42" s="111">
        <f t="shared" si="570"/>
        <v>0.69413314006929228</v>
      </c>
      <c r="CN42" s="111">
        <f t="shared" si="570"/>
        <v>0.6470075828789873</v>
      </c>
      <c r="CO42" s="109">
        <v>8477</v>
      </c>
      <c r="CP42" s="109">
        <v>7380</v>
      </c>
      <c r="CQ42" s="109">
        <f>CO42+CP42</f>
        <v>15857</v>
      </c>
      <c r="CR42" s="109">
        <v>4734</v>
      </c>
      <c r="CS42" s="109">
        <v>4796</v>
      </c>
      <c r="CT42" s="109">
        <f t="shared" si="572"/>
        <v>9530</v>
      </c>
      <c r="CU42" s="118"/>
      <c r="CV42" s="118"/>
      <c r="CW42" s="118"/>
      <c r="CX42" s="110">
        <f t="shared" si="573"/>
        <v>4734</v>
      </c>
      <c r="CY42" s="61">
        <f t="shared" si="550"/>
        <v>4796</v>
      </c>
      <c r="CZ42" s="61">
        <f t="shared" si="550"/>
        <v>9530</v>
      </c>
      <c r="DA42" s="111">
        <f t="shared" si="574"/>
        <v>0.55845228264716296</v>
      </c>
      <c r="DB42" s="111">
        <f>CY42/CP42</f>
        <v>0.64986449864498641</v>
      </c>
      <c r="DC42" s="111">
        <f t="shared" si="380"/>
        <v>0.60099640537302135</v>
      </c>
      <c r="DD42" s="109">
        <v>173</v>
      </c>
      <c r="DE42" s="109">
        <v>112</v>
      </c>
      <c r="DF42" s="109">
        <f>DD42+DE42</f>
        <v>285</v>
      </c>
      <c r="DG42" s="109">
        <v>99</v>
      </c>
      <c r="DH42" s="109">
        <v>82</v>
      </c>
      <c r="DI42" s="109">
        <f t="shared" si="576"/>
        <v>181</v>
      </c>
      <c r="DJ42" s="118"/>
      <c r="DK42" s="118"/>
      <c r="DL42" s="118"/>
      <c r="DM42" s="110">
        <f t="shared" si="577"/>
        <v>99</v>
      </c>
      <c r="DN42" s="61">
        <f t="shared" si="551"/>
        <v>82</v>
      </c>
      <c r="DO42" s="61">
        <f t="shared" si="551"/>
        <v>181</v>
      </c>
      <c r="DP42" s="111">
        <f t="shared" si="578"/>
        <v>0.5722543352601156</v>
      </c>
      <c r="DQ42" s="111">
        <f t="shared" si="579"/>
        <v>0.7321428571428571</v>
      </c>
      <c r="DR42" s="111">
        <f t="shared" si="579"/>
        <v>0.63508771929824559</v>
      </c>
      <c r="DS42" s="61">
        <f t="shared" si="531"/>
        <v>8650</v>
      </c>
      <c r="DT42" s="61">
        <f t="shared" si="531"/>
        <v>7492</v>
      </c>
      <c r="DU42" s="61">
        <f t="shared" si="531"/>
        <v>16142</v>
      </c>
      <c r="DV42" s="61">
        <f t="shared" ref="DV42:DX44" si="584">CR42+DG42</f>
        <v>4833</v>
      </c>
      <c r="DW42" s="61">
        <f t="shared" si="584"/>
        <v>4878</v>
      </c>
      <c r="DX42" s="61">
        <f t="shared" si="584"/>
        <v>9711</v>
      </c>
      <c r="DY42" s="91"/>
      <c r="DZ42" s="91"/>
      <c r="EA42" s="91"/>
      <c r="EB42" s="61">
        <f t="shared" si="538"/>
        <v>4833</v>
      </c>
      <c r="EC42" s="61">
        <f t="shared" si="538"/>
        <v>4878</v>
      </c>
      <c r="ED42" s="61">
        <f t="shared" si="539"/>
        <v>9711</v>
      </c>
      <c r="EE42" s="111">
        <f t="shared" si="580"/>
        <v>0.55872832369942194</v>
      </c>
      <c r="EF42" s="111">
        <f t="shared" si="141"/>
        <v>0.65109450080085429</v>
      </c>
      <c r="EG42" s="111">
        <f t="shared" si="141"/>
        <v>0.60159831495477634</v>
      </c>
      <c r="EH42" s="61">
        <f t="shared" si="106"/>
        <v>803330</v>
      </c>
      <c r="EI42" s="61">
        <f t="shared" si="107"/>
        <v>844589</v>
      </c>
      <c r="EJ42" s="61">
        <f t="shared" si="108"/>
        <v>1647919</v>
      </c>
      <c r="EK42" s="61">
        <v>287715</v>
      </c>
      <c r="EL42" s="61">
        <v>333647</v>
      </c>
      <c r="EM42" s="61">
        <f t="shared" si="142"/>
        <v>621362</v>
      </c>
      <c r="EN42" s="115">
        <f t="shared" si="443"/>
        <v>35.815293839393526</v>
      </c>
      <c r="EO42" s="115">
        <f t="shared" si="443"/>
        <v>39.50406647493633</v>
      </c>
      <c r="EP42" s="115">
        <f t="shared" si="443"/>
        <v>37.705858115599128</v>
      </c>
      <c r="EQ42" s="61">
        <f t="shared" si="541"/>
        <v>152655</v>
      </c>
      <c r="ER42" s="61">
        <f t="shared" si="541"/>
        <v>157074</v>
      </c>
      <c r="ES42" s="61">
        <f t="shared" si="542"/>
        <v>309729</v>
      </c>
      <c r="ET42" s="61">
        <v>47620</v>
      </c>
      <c r="EU42" s="61">
        <v>48736</v>
      </c>
      <c r="EV42" s="61">
        <f t="shared" si="144"/>
        <v>96356</v>
      </c>
      <c r="EW42" s="115">
        <f t="shared" si="452"/>
        <v>31.194523598964988</v>
      </c>
      <c r="EX42" s="115">
        <f t="shared" si="452"/>
        <v>31.027413830423878</v>
      </c>
      <c r="EY42" s="115">
        <f t="shared" si="452"/>
        <v>31.109776611166534</v>
      </c>
      <c r="EZ42" s="61">
        <f t="shared" si="543"/>
        <v>4833</v>
      </c>
      <c r="FA42" s="61">
        <f t="shared" si="543"/>
        <v>4878</v>
      </c>
      <c r="FB42" s="61">
        <f t="shared" si="544"/>
        <v>9711</v>
      </c>
      <c r="FC42" s="61">
        <v>1437</v>
      </c>
      <c r="FD42" s="61">
        <v>1553</v>
      </c>
      <c r="FE42" s="61">
        <f t="shared" si="146"/>
        <v>2990</v>
      </c>
      <c r="FF42" s="115">
        <f t="shared" si="447"/>
        <v>29.733085040347611</v>
      </c>
      <c r="FG42" s="115">
        <f t="shared" si="447"/>
        <v>31.836818368183682</v>
      </c>
      <c r="FH42" s="115">
        <f t="shared" si="447"/>
        <v>30.789825970548861</v>
      </c>
    </row>
    <row r="43" spans="1:164" s="74" customFormat="1" ht="29.25" customHeight="1" x14ac:dyDescent="0.2">
      <c r="A43" s="127">
        <v>32</v>
      </c>
      <c r="B43" s="128" t="s">
        <v>64</v>
      </c>
      <c r="C43" s="109">
        <v>55952</v>
      </c>
      <c r="D43" s="109">
        <v>60141</v>
      </c>
      <c r="E43" s="109">
        <f t="shared" si="545"/>
        <v>116093</v>
      </c>
      <c r="F43" s="109">
        <v>43755</v>
      </c>
      <c r="G43" s="109">
        <v>51132</v>
      </c>
      <c r="H43" s="109">
        <f t="shared" si="428"/>
        <v>94887</v>
      </c>
      <c r="I43" s="117"/>
      <c r="J43" s="117"/>
      <c r="K43" s="118"/>
      <c r="L43" s="110">
        <f t="shared" si="448"/>
        <v>43755</v>
      </c>
      <c r="M43" s="61">
        <f t="shared" si="448"/>
        <v>51132</v>
      </c>
      <c r="N43" s="61">
        <f t="shared" si="448"/>
        <v>94887</v>
      </c>
      <c r="O43" s="111">
        <f t="shared" si="507"/>
        <v>0.7820095796396912</v>
      </c>
      <c r="P43" s="111">
        <f t="shared" si="508"/>
        <v>0.85020202524068444</v>
      </c>
      <c r="Q43" s="111">
        <f t="shared" si="453"/>
        <v>0.81733610122918698</v>
      </c>
      <c r="R43" s="109">
        <v>3850</v>
      </c>
      <c r="S43" s="109">
        <v>2675</v>
      </c>
      <c r="T43" s="109">
        <f>R43+S43</f>
        <v>6525</v>
      </c>
      <c r="U43" s="109">
        <v>1873</v>
      </c>
      <c r="V43" s="109">
        <v>1502</v>
      </c>
      <c r="W43" s="109">
        <f t="shared" si="557"/>
        <v>3375</v>
      </c>
      <c r="X43" s="117"/>
      <c r="Y43" s="117"/>
      <c r="Z43" s="118"/>
      <c r="AA43" s="110">
        <f t="shared" si="558"/>
        <v>1873</v>
      </c>
      <c r="AB43" s="61">
        <f t="shared" si="546"/>
        <v>1502</v>
      </c>
      <c r="AC43" s="61">
        <f t="shared" si="546"/>
        <v>3375</v>
      </c>
      <c r="AD43" s="111">
        <f t="shared" si="559"/>
        <v>0.48649350649350648</v>
      </c>
      <c r="AE43" s="111">
        <f t="shared" si="560"/>
        <v>0.5614953271028037</v>
      </c>
      <c r="AF43" s="111">
        <f t="shared" si="560"/>
        <v>0.51724137931034486</v>
      </c>
      <c r="AG43" s="61">
        <f t="shared" si="511"/>
        <v>59802</v>
      </c>
      <c r="AH43" s="61">
        <f t="shared" si="512"/>
        <v>62816</v>
      </c>
      <c r="AI43" s="61">
        <f t="shared" si="513"/>
        <v>122618</v>
      </c>
      <c r="AJ43" s="61">
        <f t="shared" si="456"/>
        <v>45628</v>
      </c>
      <c r="AK43" s="61">
        <f t="shared" si="457"/>
        <v>52634</v>
      </c>
      <c r="AL43" s="61">
        <f t="shared" si="458"/>
        <v>98262</v>
      </c>
      <c r="AM43" s="117"/>
      <c r="AN43" s="117"/>
      <c r="AO43" s="117"/>
      <c r="AP43" s="61">
        <f t="shared" si="180"/>
        <v>45628</v>
      </c>
      <c r="AQ43" s="61">
        <f t="shared" si="181"/>
        <v>52634</v>
      </c>
      <c r="AR43" s="61">
        <f t="shared" si="182"/>
        <v>98262</v>
      </c>
      <c r="AS43" s="111">
        <f t="shared" si="547"/>
        <v>0.76298451556804125</v>
      </c>
      <c r="AT43" s="111">
        <f t="shared" si="547"/>
        <v>0.83790753948038721</v>
      </c>
      <c r="AU43" s="111">
        <f t="shared" si="547"/>
        <v>0.8013668466293693</v>
      </c>
      <c r="AV43" s="109">
        <v>14429</v>
      </c>
      <c r="AW43" s="109">
        <v>15717</v>
      </c>
      <c r="AX43" s="109">
        <f>AV43+AW43</f>
        <v>30146</v>
      </c>
      <c r="AY43" s="109">
        <v>10742</v>
      </c>
      <c r="AZ43" s="109">
        <v>12831</v>
      </c>
      <c r="BA43" s="109">
        <f t="shared" si="562"/>
        <v>23573</v>
      </c>
      <c r="BB43" s="117"/>
      <c r="BC43" s="117"/>
      <c r="BD43" s="118"/>
      <c r="BE43" s="110">
        <f t="shared" si="563"/>
        <v>10742</v>
      </c>
      <c r="BF43" s="61">
        <f t="shared" si="548"/>
        <v>12831</v>
      </c>
      <c r="BG43" s="61">
        <f t="shared" si="548"/>
        <v>23573</v>
      </c>
      <c r="BH43" s="111">
        <f t="shared" si="564"/>
        <v>0.74447293644743229</v>
      </c>
      <c r="BI43" s="111">
        <f>BF43/AW43</f>
        <v>0.81637717121588094</v>
      </c>
      <c r="BJ43" s="111">
        <f t="shared" si="461"/>
        <v>0.78196112253698669</v>
      </c>
      <c r="BK43" s="109">
        <v>1336</v>
      </c>
      <c r="BL43" s="109">
        <v>852</v>
      </c>
      <c r="BM43" s="109">
        <f>BK43+BL43</f>
        <v>2188</v>
      </c>
      <c r="BN43" s="109">
        <v>636</v>
      </c>
      <c r="BO43" s="109">
        <v>449</v>
      </c>
      <c r="BP43" s="109">
        <f t="shared" si="566"/>
        <v>1085</v>
      </c>
      <c r="BQ43" s="117"/>
      <c r="BR43" s="117"/>
      <c r="BS43" s="118"/>
      <c r="BT43" s="110">
        <f t="shared" si="567"/>
        <v>636</v>
      </c>
      <c r="BU43" s="61">
        <f t="shared" si="549"/>
        <v>449</v>
      </c>
      <c r="BV43" s="61">
        <f t="shared" si="549"/>
        <v>1085</v>
      </c>
      <c r="BW43" s="111">
        <f t="shared" si="568"/>
        <v>0.47604790419161674</v>
      </c>
      <c r="BX43" s="111">
        <f t="shared" si="569"/>
        <v>0.52699530516431925</v>
      </c>
      <c r="BY43" s="111">
        <f t="shared" si="569"/>
        <v>0.49588665447897623</v>
      </c>
      <c r="BZ43" s="61">
        <f t="shared" si="519"/>
        <v>15765</v>
      </c>
      <c r="CA43" s="61">
        <f t="shared" si="519"/>
        <v>16569</v>
      </c>
      <c r="CB43" s="61">
        <f t="shared" si="520"/>
        <v>32334</v>
      </c>
      <c r="CC43" s="61">
        <f t="shared" si="521"/>
        <v>11378</v>
      </c>
      <c r="CD43" s="61">
        <f t="shared" si="521"/>
        <v>13280</v>
      </c>
      <c r="CE43" s="61">
        <f t="shared" si="522"/>
        <v>24658</v>
      </c>
      <c r="CF43" s="117"/>
      <c r="CG43" s="117"/>
      <c r="CH43" s="117"/>
      <c r="CI43" s="61">
        <f t="shared" si="583"/>
        <v>11378</v>
      </c>
      <c r="CJ43" s="61">
        <f t="shared" si="583"/>
        <v>13280</v>
      </c>
      <c r="CK43" s="61">
        <f t="shared" si="524"/>
        <v>24658</v>
      </c>
      <c r="CL43" s="111">
        <f t="shared" si="570"/>
        <v>0.72172534094513163</v>
      </c>
      <c r="CM43" s="111">
        <f t="shared" si="570"/>
        <v>0.80149677107852013</v>
      </c>
      <c r="CN43" s="111">
        <f t="shared" si="570"/>
        <v>0.76260283293127973</v>
      </c>
      <c r="CO43" s="109">
        <v>2056</v>
      </c>
      <c r="CP43" s="109">
        <v>2317</v>
      </c>
      <c r="CQ43" s="109">
        <f>CO43+CP43</f>
        <v>4373</v>
      </c>
      <c r="CR43" s="109">
        <v>1496</v>
      </c>
      <c r="CS43" s="109">
        <v>1900</v>
      </c>
      <c r="CT43" s="109">
        <f t="shared" si="572"/>
        <v>3396</v>
      </c>
      <c r="CU43" s="117"/>
      <c r="CV43" s="117"/>
      <c r="CW43" s="118"/>
      <c r="CX43" s="110">
        <f t="shared" si="573"/>
        <v>1496</v>
      </c>
      <c r="CY43" s="61">
        <f t="shared" si="550"/>
        <v>1900</v>
      </c>
      <c r="CZ43" s="61">
        <f t="shared" si="550"/>
        <v>3396</v>
      </c>
      <c r="DA43" s="111">
        <f t="shared" si="574"/>
        <v>0.72762645914396884</v>
      </c>
      <c r="DB43" s="111">
        <f>CY43/CP43</f>
        <v>0.82002589555459648</v>
      </c>
      <c r="DC43" s="111">
        <f t="shared" si="380"/>
        <v>0.77658358106562997</v>
      </c>
      <c r="DD43" s="109">
        <v>120</v>
      </c>
      <c r="DE43" s="109">
        <v>93</v>
      </c>
      <c r="DF43" s="109">
        <f>DD43+DE43</f>
        <v>213</v>
      </c>
      <c r="DG43" s="109">
        <v>63</v>
      </c>
      <c r="DH43" s="109">
        <v>44</v>
      </c>
      <c r="DI43" s="109">
        <f t="shared" si="576"/>
        <v>107</v>
      </c>
      <c r="DJ43" s="118"/>
      <c r="DK43" s="118"/>
      <c r="DL43" s="118"/>
      <c r="DM43" s="110">
        <f t="shared" si="577"/>
        <v>63</v>
      </c>
      <c r="DN43" s="61">
        <f t="shared" si="551"/>
        <v>44</v>
      </c>
      <c r="DO43" s="61">
        <f t="shared" si="551"/>
        <v>107</v>
      </c>
      <c r="DP43" s="111">
        <f t="shared" si="578"/>
        <v>0.52500000000000002</v>
      </c>
      <c r="DQ43" s="111">
        <f t="shared" si="579"/>
        <v>0.4731182795698925</v>
      </c>
      <c r="DR43" s="111">
        <f t="shared" si="579"/>
        <v>0.50234741784037562</v>
      </c>
      <c r="DS43" s="61">
        <f t="shared" si="531"/>
        <v>2176</v>
      </c>
      <c r="DT43" s="61">
        <f t="shared" si="531"/>
        <v>2410</v>
      </c>
      <c r="DU43" s="61">
        <f t="shared" si="531"/>
        <v>4586</v>
      </c>
      <c r="DV43" s="61">
        <f t="shared" si="584"/>
        <v>1559</v>
      </c>
      <c r="DW43" s="61">
        <f t="shared" si="584"/>
        <v>1944</v>
      </c>
      <c r="DX43" s="61">
        <f t="shared" si="584"/>
        <v>3503</v>
      </c>
      <c r="DY43" s="117"/>
      <c r="DZ43" s="117"/>
      <c r="EA43" s="117"/>
      <c r="EB43" s="61">
        <f t="shared" si="538"/>
        <v>1559</v>
      </c>
      <c r="EC43" s="61">
        <f t="shared" si="538"/>
        <v>1944</v>
      </c>
      <c r="ED43" s="61">
        <f t="shared" si="539"/>
        <v>3503</v>
      </c>
      <c r="EE43" s="111">
        <f t="shared" si="580"/>
        <v>0.71645220588235292</v>
      </c>
      <c r="EF43" s="111">
        <f t="shared" si="141"/>
        <v>0.80663900414937761</v>
      </c>
      <c r="EG43" s="111">
        <f t="shared" si="141"/>
        <v>0.76384648931530741</v>
      </c>
      <c r="EH43" s="61">
        <f t="shared" si="106"/>
        <v>45628</v>
      </c>
      <c r="EI43" s="61">
        <f t="shared" si="107"/>
        <v>52634</v>
      </c>
      <c r="EJ43" s="61">
        <f t="shared" si="108"/>
        <v>98262</v>
      </c>
      <c r="EK43" s="61">
        <v>12704</v>
      </c>
      <c r="EL43" s="61">
        <v>18329</v>
      </c>
      <c r="EM43" s="61">
        <f t="shared" si="142"/>
        <v>31033</v>
      </c>
      <c r="EN43" s="115">
        <f t="shared" si="443"/>
        <v>27.842552818444815</v>
      </c>
      <c r="EO43" s="115">
        <f t="shared" si="443"/>
        <v>34.823498119086523</v>
      </c>
      <c r="EP43" s="115">
        <f t="shared" si="443"/>
        <v>31.581893305652237</v>
      </c>
      <c r="EQ43" s="61">
        <f t="shared" si="541"/>
        <v>11378</v>
      </c>
      <c r="ER43" s="61">
        <f t="shared" si="541"/>
        <v>13280</v>
      </c>
      <c r="ES43" s="61">
        <f t="shared" si="542"/>
        <v>24658</v>
      </c>
      <c r="ET43" s="61">
        <v>2407</v>
      </c>
      <c r="EU43" s="61">
        <v>3334</v>
      </c>
      <c r="EV43" s="61">
        <f t="shared" si="144"/>
        <v>5741</v>
      </c>
      <c r="EW43" s="115">
        <f t="shared" si="452"/>
        <v>21.154860256635612</v>
      </c>
      <c r="EX43" s="115">
        <f t="shared" si="452"/>
        <v>25.10542168674699</v>
      </c>
      <c r="EY43" s="115">
        <f t="shared" si="452"/>
        <v>23.282504663800793</v>
      </c>
      <c r="EZ43" s="61">
        <f t="shared" si="543"/>
        <v>1559</v>
      </c>
      <c r="FA43" s="61">
        <f t="shared" si="543"/>
        <v>1944</v>
      </c>
      <c r="FB43" s="61">
        <f t="shared" si="544"/>
        <v>3503</v>
      </c>
      <c r="FC43" s="61">
        <v>314</v>
      </c>
      <c r="FD43" s="61">
        <v>514</v>
      </c>
      <c r="FE43" s="61">
        <f t="shared" si="146"/>
        <v>828</v>
      </c>
      <c r="FF43" s="115">
        <f t="shared" si="447"/>
        <v>20.141116100064142</v>
      </c>
      <c r="FG43" s="115">
        <f t="shared" si="447"/>
        <v>26.440329218106996</v>
      </c>
      <c r="FH43" s="115">
        <f t="shared" si="447"/>
        <v>23.636882671995433</v>
      </c>
    </row>
    <row r="44" spans="1:164" s="122" customFormat="1" ht="29.25" customHeight="1" x14ac:dyDescent="0.2">
      <c r="A44" s="127">
        <v>33</v>
      </c>
      <c r="B44" s="26" t="s">
        <v>86</v>
      </c>
      <c r="C44" s="109">
        <v>332780</v>
      </c>
      <c r="D44" s="109">
        <v>386621</v>
      </c>
      <c r="E44" s="109">
        <f t="shared" si="545"/>
        <v>719401</v>
      </c>
      <c r="F44" s="109">
        <v>290968</v>
      </c>
      <c r="G44" s="109">
        <v>329786</v>
      </c>
      <c r="H44" s="109">
        <f t="shared" ref="H44" si="585">F44+G44</f>
        <v>620754</v>
      </c>
      <c r="I44" s="117"/>
      <c r="J44" s="117"/>
      <c r="K44" s="118"/>
      <c r="L44" s="110">
        <f t="shared" ref="L44" si="586">F44+I44</f>
        <v>290968</v>
      </c>
      <c r="M44" s="61">
        <f t="shared" ref="M44" si="587">G44+J44</f>
        <v>329786</v>
      </c>
      <c r="N44" s="61">
        <f t="shared" ref="N44" si="588">H44+K44</f>
        <v>620754</v>
      </c>
      <c r="O44" s="111">
        <f t="shared" si="507"/>
        <v>0.87435543001382299</v>
      </c>
      <c r="P44" s="111">
        <f t="shared" si="508"/>
        <v>0.85299556930430576</v>
      </c>
      <c r="Q44" s="111">
        <f t="shared" si="453"/>
        <v>0.86287619839282959</v>
      </c>
      <c r="R44" s="109">
        <v>25252</v>
      </c>
      <c r="S44" s="109">
        <v>32613</v>
      </c>
      <c r="T44" s="109">
        <f>R44+S44</f>
        <v>57865</v>
      </c>
      <c r="U44" s="109">
        <v>17480</v>
      </c>
      <c r="V44" s="109">
        <v>22095</v>
      </c>
      <c r="W44" s="109">
        <f t="shared" ref="W44" si="589">U44+V44</f>
        <v>39575</v>
      </c>
      <c r="X44" s="117"/>
      <c r="Y44" s="117"/>
      <c r="Z44" s="118"/>
      <c r="AA44" s="110">
        <f t="shared" ref="AA44" si="590">U44+X44</f>
        <v>17480</v>
      </c>
      <c r="AB44" s="61">
        <f t="shared" ref="AB44" si="591">V44+Y44</f>
        <v>22095</v>
      </c>
      <c r="AC44" s="61">
        <f t="shared" ref="AC44" si="592">W44+Z44</f>
        <v>39575</v>
      </c>
      <c r="AD44" s="111">
        <f t="shared" ref="AD44" si="593">AA44/R44</f>
        <v>0.69222239822588305</v>
      </c>
      <c r="AE44" s="111">
        <f t="shared" ref="AE44" si="594">AB44/S44</f>
        <v>0.67749057124459566</v>
      </c>
      <c r="AF44" s="111">
        <f t="shared" ref="AF44" si="595">AC44/T44</f>
        <v>0.68391946772660506</v>
      </c>
      <c r="AG44" s="61">
        <f t="shared" si="511"/>
        <v>358032</v>
      </c>
      <c r="AH44" s="61">
        <f t="shared" si="512"/>
        <v>419234</v>
      </c>
      <c r="AI44" s="61">
        <f t="shared" si="513"/>
        <v>777266</v>
      </c>
      <c r="AJ44" s="61">
        <f t="shared" si="456"/>
        <v>308448</v>
      </c>
      <c r="AK44" s="61">
        <f t="shared" si="457"/>
        <v>351881</v>
      </c>
      <c r="AL44" s="61">
        <f t="shared" si="458"/>
        <v>660329</v>
      </c>
      <c r="AM44" s="117"/>
      <c r="AN44" s="117"/>
      <c r="AO44" s="117"/>
      <c r="AP44" s="61">
        <f t="shared" si="180"/>
        <v>308448</v>
      </c>
      <c r="AQ44" s="61">
        <f t="shared" si="181"/>
        <v>351881</v>
      </c>
      <c r="AR44" s="61">
        <f t="shared" si="182"/>
        <v>660329</v>
      </c>
      <c r="AS44" s="111">
        <f t="shared" ref="AS44" si="596">AP44/AG44</f>
        <v>0.8615095857353533</v>
      </c>
      <c r="AT44" s="111">
        <f t="shared" ref="AT44" si="597">AQ44/AH44</f>
        <v>0.83934270598281624</v>
      </c>
      <c r="AU44" s="111">
        <f t="shared" ref="AU44" si="598">AR44/AI44</f>
        <v>0.84955343473148193</v>
      </c>
      <c r="AV44" s="109">
        <v>90421</v>
      </c>
      <c r="AW44" s="109">
        <v>96381</v>
      </c>
      <c r="AX44" s="109">
        <f>AV44+AW44</f>
        <v>186802</v>
      </c>
      <c r="AY44" s="109">
        <v>76311</v>
      </c>
      <c r="AZ44" s="109">
        <v>79104</v>
      </c>
      <c r="BA44" s="109">
        <f t="shared" ref="BA44" si="599">AY44+AZ44</f>
        <v>155415</v>
      </c>
      <c r="BB44" s="117"/>
      <c r="BC44" s="117"/>
      <c r="BD44" s="118"/>
      <c r="BE44" s="110">
        <f t="shared" ref="BE44" si="600">AY44+BB44</f>
        <v>76311</v>
      </c>
      <c r="BF44" s="61">
        <f t="shared" ref="BF44" si="601">AZ44+BC44</f>
        <v>79104</v>
      </c>
      <c r="BG44" s="61">
        <f t="shared" ref="BG44" si="602">BA44+BD44</f>
        <v>155415</v>
      </c>
      <c r="BH44" s="111">
        <f t="shared" ref="BH44" si="603">BE44/AV44</f>
        <v>0.84395217925039534</v>
      </c>
      <c r="BI44" s="111">
        <f t="shared" ref="BI44" si="604">BF44/AW44</f>
        <v>0.82074267749867713</v>
      </c>
      <c r="BJ44" s="111">
        <f t="shared" ref="BJ44" si="605">BG44/AX44</f>
        <v>0.83197717369193047</v>
      </c>
      <c r="BK44" s="109">
        <v>7867</v>
      </c>
      <c r="BL44" s="109">
        <v>10056</v>
      </c>
      <c r="BM44" s="109">
        <f>BK44+BL44</f>
        <v>17923</v>
      </c>
      <c r="BN44" s="109">
        <v>5308</v>
      </c>
      <c r="BO44" s="109">
        <v>6711</v>
      </c>
      <c r="BP44" s="109">
        <f t="shared" ref="BP44" si="606">BN44+BO44</f>
        <v>12019</v>
      </c>
      <c r="BQ44" s="118"/>
      <c r="BR44" s="118"/>
      <c r="BS44" s="118"/>
      <c r="BT44" s="110">
        <f t="shared" ref="BT44" si="607">BN44+BQ44</f>
        <v>5308</v>
      </c>
      <c r="BU44" s="61">
        <f t="shared" ref="BU44" si="608">BO44+BR44</f>
        <v>6711</v>
      </c>
      <c r="BV44" s="61">
        <f t="shared" ref="BV44" si="609">BP44+BS44</f>
        <v>12019</v>
      </c>
      <c r="BW44" s="111">
        <f t="shared" ref="BW44" si="610">BT44/BK44</f>
        <v>0.67471717300114398</v>
      </c>
      <c r="BX44" s="111">
        <f t="shared" ref="BX44" si="611">BU44/BL44</f>
        <v>0.66736276849642007</v>
      </c>
      <c r="BY44" s="111">
        <f t="shared" ref="BY44" si="612">BV44/BM44</f>
        <v>0.67059086090498243</v>
      </c>
      <c r="BZ44" s="61">
        <f t="shared" si="519"/>
        <v>98288</v>
      </c>
      <c r="CA44" s="61">
        <f t="shared" si="519"/>
        <v>106437</v>
      </c>
      <c r="CB44" s="61">
        <f t="shared" si="520"/>
        <v>204725</v>
      </c>
      <c r="CC44" s="61">
        <f t="shared" si="521"/>
        <v>81619</v>
      </c>
      <c r="CD44" s="61">
        <f t="shared" si="521"/>
        <v>85815</v>
      </c>
      <c r="CE44" s="61">
        <f t="shared" si="522"/>
        <v>167434</v>
      </c>
      <c r="CF44" s="117"/>
      <c r="CG44" s="117"/>
      <c r="CH44" s="117"/>
      <c r="CI44" s="61">
        <f t="shared" si="583"/>
        <v>81619</v>
      </c>
      <c r="CJ44" s="61">
        <f t="shared" si="583"/>
        <v>85815</v>
      </c>
      <c r="CK44" s="61">
        <f t="shared" si="524"/>
        <v>167434</v>
      </c>
      <c r="CL44" s="111">
        <f t="shared" ref="CL44" si="613">CI44/BZ44</f>
        <v>0.83040656031255089</v>
      </c>
      <c r="CM44" s="111">
        <f t="shared" ref="CM44" si="614">CJ44/CA44</f>
        <v>0.80625158544491105</v>
      </c>
      <c r="CN44" s="111">
        <f t="shared" ref="CN44" si="615">CK44/CB44</f>
        <v>0.81784833312980831</v>
      </c>
      <c r="CO44" s="109">
        <v>14507</v>
      </c>
      <c r="CP44" s="109">
        <v>16090</v>
      </c>
      <c r="CQ44" s="109">
        <f>CO44+CP44</f>
        <v>30597</v>
      </c>
      <c r="CR44" s="109">
        <v>11081</v>
      </c>
      <c r="CS44" s="109">
        <v>11980</v>
      </c>
      <c r="CT44" s="109">
        <f t="shared" ref="CT44" si="616">CR44+CS44</f>
        <v>23061</v>
      </c>
      <c r="CU44" s="117"/>
      <c r="CV44" s="117"/>
      <c r="CW44" s="118"/>
      <c r="CX44" s="110">
        <f t="shared" ref="CX44" si="617">CR44+CU44</f>
        <v>11081</v>
      </c>
      <c r="CY44" s="61">
        <f t="shared" ref="CY44" si="618">CS44+CV44</f>
        <v>11980</v>
      </c>
      <c r="CZ44" s="61">
        <f t="shared" ref="CZ44" si="619">CT44+CW44</f>
        <v>23061</v>
      </c>
      <c r="DA44" s="111">
        <f t="shared" ref="DA44" si="620">CX44/CO44</f>
        <v>0.7638381471013993</v>
      </c>
      <c r="DB44" s="111">
        <f t="shared" ref="DB44" si="621">CY44/CP44</f>
        <v>0.74456183965195777</v>
      </c>
      <c r="DC44" s="111">
        <f t="shared" ref="DC44" si="622">CZ44/CQ44</f>
        <v>0.75370134326894789</v>
      </c>
      <c r="DD44" s="109">
        <v>2305</v>
      </c>
      <c r="DE44" s="109">
        <v>3658</v>
      </c>
      <c r="DF44" s="109">
        <f>DD44+DE44</f>
        <v>5963</v>
      </c>
      <c r="DG44" s="109">
        <v>1411</v>
      </c>
      <c r="DH44" s="109">
        <v>2215</v>
      </c>
      <c r="DI44" s="109">
        <f t="shared" ref="DI44" si="623">DG44+DH44</f>
        <v>3626</v>
      </c>
      <c r="DJ44" s="118"/>
      <c r="DK44" s="118"/>
      <c r="DL44" s="118"/>
      <c r="DM44" s="110">
        <f t="shared" ref="DM44" si="624">DG44+DJ44</f>
        <v>1411</v>
      </c>
      <c r="DN44" s="61">
        <f t="shared" ref="DN44" si="625">DH44+DK44</f>
        <v>2215</v>
      </c>
      <c r="DO44" s="61">
        <f t="shared" ref="DO44" si="626">DI44+DL44</f>
        <v>3626</v>
      </c>
      <c r="DP44" s="111">
        <f t="shared" ref="DP44" si="627">DM44/DD44</f>
        <v>0.61214750542299345</v>
      </c>
      <c r="DQ44" s="111">
        <f t="shared" ref="DQ44" si="628">DN44/DE44</f>
        <v>0.60552214324767628</v>
      </c>
      <c r="DR44" s="111">
        <f t="shared" ref="DR44" si="629">DO44/DF44</f>
        <v>0.60808317960758007</v>
      </c>
      <c r="DS44" s="61">
        <f t="shared" si="531"/>
        <v>16812</v>
      </c>
      <c r="DT44" s="61">
        <f t="shared" si="531"/>
        <v>19748</v>
      </c>
      <c r="DU44" s="61">
        <f t="shared" si="531"/>
        <v>36560</v>
      </c>
      <c r="DV44" s="61">
        <f t="shared" si="584"/>
        <v>12492</v>
      </c>
      <c r="DW44" s="61">
        <f t="shared" si="584"/>
        <v>14195</v>
      </c>
      <c r="DX44" s="61">
        <f t="shared" si="584"/>
        <v>26687</v>
      </c>
      <c r="DY44" s="117"/>
      <c r="DZ44" s="117"/>
      <c r="EA44" s="117"/>
      <c r="EB44" s="61">
        <f t="shared" si="538"/>
        <v>12492</v>
      </c>
      <c r="EC44" s="61">
        <f t="shared" si="538"/>
        <v>14195</v>
      </c>
      <c r="ED44" s="61">
        <f t="shared" si="539"/>
        <v>26687</v>
      </c>
      <c r="EE44" s="111">
        <f t="shared" ref="EE44" si="630">EB44/DS44</f>
        <v>0.74304068522483935</v>
      </c>
      <c r="EF44" s="111">
        <f t="shared" ref="EF44" si="631">EC44/DT44</f>
        <v>0.71880696779420705</v>
      </c>
      <c r="EG44" s="111">
        <f t="shared" ref="EG44" si="632">ED44/DU44</f>
        <v>0.72995076586433261</v>
      </c>
      <c r="EH44" s="61">
        <f t="shared" si="106"/>
        <v>308448</v>
      </c>
      <c r="EI44" s="61">
        <f t="shared" si="107"/>
        <v>351881</v>
      </c>
      <c r="EJ44" s="61">
        <f t="shared" si="108"/>
        <v>660329</v>
      </c>
      <c r="EK44" s="61">
        <v>121244</v>
      </c>
      <c r="EL44" s="61">
        <v>144571</v>
      </c>
      <c r="EM44" s="61">
        <f t="shared" ref="EM44" si="633">EK44+EL44</f>
        <v>265815</v>
      </c>
      <c r="EN44" s="115">
        <f t="shared" ref="EN44" si="634">+EK44*100/EH44</f>
        <v>39.307760141093475</v>
      </c>
      <c r="EO44" s="115">
        <f t="shared" ref="EO44" si="635">+EL44*100/EI44</f>
        <v>41.085196415833764</v>
      </c>
      <c r="EP44" s="115">
        <f t="shared" ref="EP44" si="636">+EM44*100/EJ44</f>
        <v>40.254933525560745</v>
      </c>
      <c r="EQ44" s="61">
        <f t="shared" ref="EQ44" si="637">+CI44</f>
        <v>81619</v>
      </c>
      <c r="ER44" s="61">
        <f t="shared" ref="ER44" si="638">+CJ44</f>
        <v>85815</v>
      </c>
      <c r="ES44" s="61">
        <f t="shared" ref="ES44" si="639">+CK44</f>
        <v>167434</v>
      </c>
      <c r="ET44" s="61">
        <v>26415</v>
      </c>
      <c r="EU44" s="61">
        <v>27943</v>
      </c>
      <c r="EV44" s="61">
        <f t="shared" ref="EV44" si="640">ET44+EU44</f>
        <v>54358</v>
      </c>
      <c r="EW44" s="115">
        <f t="shared" ref="EW44" si="641">+ET44*100/EQ44</f>
        <v>32.363787843516825</v>
      </c>
      <c r="EX44" s="115">
        <f t="shared" ref="EX44" si="642">+EU44*100/ER44</f>
        <v>32.561906426615394</v>
      </c>
      <c r="EY44" s="115">
        <f t="shared" ref="EY44" si="643">+EV44*100/ES44</f>
        <v>32.465329622418388</v>
      </c>
      <c r="EZ44" s="61">
        <f t="shared" ref="EZ44" si="644">+EB44</f>
        <v>12492</v>
      </c>
      <c r="FA44" s="61">
        <f t="shared" ref="FA44" si="645">+EC44</f>
        <v>14195</v>
      </c>
      <c r="FB44" s="61">
        <f t="shared" ref="FB44" si="646">+ED44</f>
        <v>26687</v>
      </c>
      <c r="FC44" s="61">
        <v>2519</v>
      </c>
      <c r="FD44" s="61">
        <v>3019</v>
      </c>
      <c r="FE44" s="61">
        <f t="shared" ref="FE44" si="647">FC44+FD44</f>
        <v>5538</v>
      </c>
      <c r="FF44" s="115">
        <f t="shared" ref="FF44" si="648">+FC44*100/EZ44</f>
        <v>20.164905539545309</v>
      </c>
      <c r="FG44" s="115">
        <f t="shared" ref="FG44" si="649">+FD44*100/FA44</f>
        <v>21.268052131032054</v>
      </c>
      <c r="FH44" s="115">
        <f t="shared" ref="FH44:FH46" si="650">+FE44*100/FB44</f>
        <v>20.751676846404617</v>
      </c>
    </row>
    <row r="45" spans="1:164" s="121" customFormat="1" ht="29.25" customHeight="1" x14ac:dyDescent="0.2">
      <c r="A45" s="127">
        <v>34</v>
      </c>
      <c r="B45" s="128" t="s">
        <v>65</v>
      </c>
      <c r="C45" s="109">
        <v>2106</v>
      </c>
      <c r="D45" s="109">
        <v>1859</v>
      </c>
      <c r="E45" s="109">
        <f t="shared" si="545"/>
        <v>3965</v>
      </c>
      <c r="F45" s="109">
        <v>1960</v>
      </c>
      <c r="G45" s="109">
        <v>1498</v>
      </c>
      <c r="H45" s="109">
        <f t="shared" ref="H45:H52" si="651">F45+G45</f>
        <v>3458</v>
      </c>
      <c r="I45" s="117"/>
      <c r="J45" s="117"/>
      <c r="K45" s="117"/>
      <c r="L45" s="110">
        <f t="shared" si="448"/>
        <v>1960</v>
      </c>
      <c r="M45" s="61">
        <f t="shared" si="448"/>
        <v>1498</v>
      </c>
      <c r="N45" s="61">
        <f t="shared" si="448"/>
        <v>3458</v>
      </c>
      <c r="O45" s="111">
        <f t="shared" si="507"/>
        <v>0.93067426400759734</v>
      </c>
      <c r="P45" s="111">
        <f t="shared" si="508"/>
        <v>0.80580957504034423</v>
      </c>
      <c r="Q45" s="111">
        <f t="shared" si="453"/>
        <v>0.87213114754098364</v>
      </c>
      <c r="R45" s="118"/>
      <c r="S45" s="118"/>
      <c r="T45" s="118"/>
      <c r="U45" s="118"/>
      <c r="V45" s="118"/>
      <c r="W45" s="118"/>
      <c r="X45" s="118"/>
      <c r="Y45" s="118"/>
      <c r="Z45" s="118"/>
      <c r="AA45" s="91"/>
      <c r="AB45" s="91"/>
      <c r="AC45" s="91"/>
      <c r="AD45" s="123"/>
      <c r="AE45" s="123"/>
      <c r="AF45" s="123"/>
      <c r="AG45" s="61">
        <f t="shared" si="511"/>
        <v>2106</v>
      </c>
      <c r="AH45" s="61">
        <f t="shared" si="512"/>
        <v>1859</v>
      </c>
      <c r="AI45" s="61">
        <f t="shared" si="513"/>
        <v>3965</v>
      </c>
      <c r="AJ45" s="61">
        <f t="shared" si="456"/>
        <v>1960</v>
      </c>
      <c r="AK45" s="61">
        <f t="shared" si="457"/>
        <v>1498</v>
      </c>
      <c r="AL45" s="61">
        <f t="shared" si="458"/>
        <v>3458</v>
      </c>
      <c r="AM45" s="135"/>
      <c r="AN45" s="135"/>
      <c r="AO45" s="135"/>
      <c r="AP45" s="61">
        <f t="shared" si="180"/>
        <v>1960</v>
      </c>
      <c r="AQ45" s="61">
        <f t="shared" si="181"/>
        <v>1498</v>
      </c>
      <c r="AR45" s="61">
        <f t="shared" si="182"/>
        <v>3458</v>
      </c>
      <c r="AS45" s="111">
        <f>AP45/AG45</f>
        <v>0.93067426400759734</v>
      </c>
      <c r="AT45" s="111">
        <f>AQ45/AH45</f>
        <v>0.80580957504034423</v>
      </c>
      <c r="AU45" s="111">
        <f>AR45/AI45</f>
        <v>0.87213114754098364</v>
      </c>
      <c r="AV45" s="118"/>
      <c r="AW45" s="118"/>
      <c r="AX45" s="118"/>
      <c r="AY45" s="118"/>
      <c r="AZ45" s="118"/>
      <c r="BA45" s="118"/>
      <c r="BB45" s="118"/>
      <c r="BC45" s="118"/>
      <c r="BD45" s="118"/>
      <c r="BE45" s="91"/>
      <c r="BF45" s="91"/>
      <c r="BG45" s="91"/>
      <c r="BH45" s="123"/>
      <c r="BI45" s="123"/>
      <c r="BJ45" s="123"/>
      <c r="BK45" s="118"/>
      <c r="BL45" s="118"/>
      <c r="BM45" s="118"/>
      <c r="BN45" s="118"/>
      <c r="BO45" s="118"/>
      <c r="BP45" s="118"/>
      <c r="BQ45" s="118"/>
      <c r="BR45" s="118"/>
      <c r="BS45" s="118"/>
      <c r="BT45" s="91"/>
      <c r="BU45" s="91"/>
      <c r="BV45" s="91"/>
      <c r="BW45" s="123"/>
      <c r="BX45" s="123"/>
      <c r="BY45" s="123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123"/>
      <c r="CM45" s="123"/>
      <c r="CN45" s="123"/>
      <c r="CO45" s="118"/>
      <c r="CP45" s="118"/>
      <c r="CQ45" s="118"/>
      <c r="CR45" s="118"/>
      <c r="CS45" s="118"/>
      <c r="CT45" s="118"/>
      <c r="CU45" s="118"/>
      <c r="CV45" s="118"/>
      <c r="CW45" s="118"/>
      <c r="CX45" s="91"/>
      <c r="CY45" s="91"/>
      <c r="CZ45" s="91"/>
      <c r="DA45" s="123"/>
      <c r="DB45" s="123"/>
      <c r="DC45" s="123"/>
      <c r="DD45" s="118"/>
      <c r="DE45" s="118"/>
      <c r="DF45" s="118"/>
      <c r="DG45" s="118"/>
      <c r="DH45" s="118"/>
      <c r="DI45" s="118"/>
      <c r="DJ45" s="118"/>
      <c r="DK45" s="118"/>
      <c r="DL45" s="118"/>
      <c r="DM45" s="91"/>
      <c r="DN45" s="91"/>
      <c r="DO45" s="91"/>
      <c r="DP45" s="123"/>
      <c r="DQ45" s="123"/>
      <c r="DR45" s="123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123"/>
      <c r="EF45" s="123"/>
      <c r="EG45" s="123"/>
      <c r="EH45" s="61">
        <f t="shared" ref="EH45" si="652">+AP45</f>
        <v>1960</v>
      </c>
      <c r="EI45" s="61">
        <f t="shared" ref="EI45" si="653">+AQ45</f>
        <v>1498</v>
      </c>
      <c r="EJ45" s="61">
        <f t="shared" ref="EJ45" si="654">+AR45</f>
        <v>3458</v>
      </c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124"/>
      <c r="EX45" s="124"/>
      <c r="EY45" s="124"/>
      <c r="EZ45" s="91"/>
      <c r="FA45" s="91"/>
      <c r="FB45" s="91"/>
      <c r="FC45" s="91"/>
      <c r="FD45" s="91"/>
      <c r="FE45" s="91"/>
      <c r="FF45" s="124"/>
      <c r="FG45" s="124"/>
      <c r="FH45" s="124"/>
    </row>
    <row r="46" spans="1:164" s="74" customFormat="1" ht="50.25" customHeight="1" x14ac:dyDescent="0.2">
      <c r="A46" s="127">
        <v>35</v>
      </c>
      <c r="B46" s="128" t="s">
        <v>66</v>
      </c>
      <c r="C46" s="109">
        <v>1870</v>
      </c>
      <c r="D46" s="109">
        <v>1179</v>
      </c>
      <c r="E46" s="109">
        <f t="shared" si="545"/>
        <v>3049</v>
      </c>
      <c r="F46" s="109">
        <v>1688</v>
      </c>
      <c r="G46" s="109">
        <v>1146</v>
      </c>
      <c r="H46" s="109">
        <f t="shared" si="651"/>
        <v>2834</v>
      </c>
      <c r="I46" s="109">
        <v>13</v>
      </c>
      <c r="J46" s="109">
        <v>3</v>
      </c>
      <c r="K46" s="109">
        <f>I46+J46</f>
        <v>16</v>
      </c>
      <c r="L46" s="110">
        <f t="shared" si="448"/>
        <v>1701</v>
      </c>
      <c r="M46" s="61">
        <f t="shared" si="448"/>
        <v>1149</v>
      </c>
      <c r="N46" s="61">
        <f t="shared" si="448"/>
        <v>2850</v>
      </c>
      <c r="O46" s="111">
        <f t="shared" si="507"/>
        <v>0.9096256684491979</v>
      </c>
      <c r="P46" s="111">
        <f t="shared" si="508"/>
        <v>0.97455470737913485</v>
      </c>
      <c r="Q46" s="111">
        <f t="shared" si="453"/>
        <v>0.93473269924565427</v>
      </c>
      <c r="R46" s="109">
        <v>270</v>
      </c>
      <c r="S46" s="109">
        <v>324</v>
      </c>
      <c r="T46" s="109">
        <f t="shared" ref="T46" si="655">R46+S46</f>
        <v>594</v>
      </c>
      <c r="U46" s="109">
        <v>147</v>
      </c>
      <c r="V46" s="109">
        <v>223</v>
      </c>
      <c r="W46" s="109">
        <f t="shared" ref="W46" si="656">U46+V46</f>
        <v>370</v>
      </c>
      <c r="X46" s="109">
        <v>39</v>
      </c>
      <c r="Y46" s="109">
        <v>37</v>
      </c>
      <c r="Z46" s="109">
        <f>X46+Y46</f>
        <v>76</v>
      </c>
      <c r="AA46" s="110">
        <f t="shared" ref="AA46:AC46" si="657">U46+X46</f>
        <v>186</v>
      </c>
      <c r="AB46" s="61">
        <f t="shared" si="657"/>
        <v>260</v>
      </c>
      <c r="AC46" s="61">
        <f t="shared" si="657"/>
        <v>446</v>
      </c>
      <c r="AD46" s="111">
        <f>AA46/R46</f>
        <v>0.68888888888888888</v>
      </c>
      <c r="AE46" s="111">
        <f>AB46/S46</f>
        <v>0.80246913580246915</v>
      </c>
      <c r="AF46" s="111">
        <f>AC46/T46</f>
        <v>0.75084175084175087</v>
      </c>
      <c r="AG46" s="61">
        <f t="shared" si="511"/>
        <v>2140</v>
      </c>
      <c r="AH46" s="61">
        <f t="shared" si="512"/>
        <v>1503</v>
      </c>
      <c r="AI46" s="61">
        <f t="shared" si="513"/>
        <v>3643</v>
      </c>
      <c r="AJ46" s="61">
        <f t="shared" si="456"/>
        <v>1835</v>
      </c>
      <c r="AK46" s="61">
        <f t="shared" si="457"/>
        <v>1369</v>
      </c>
      <c r="AL46" s="61">
        <f t="shared" si="458"/>
        <v>3204</v>
      </c>
      <c r="AM46" s="61">
        <f t="shared" ref="AM46:AO47" si="658">I46+X46</f>
        <v>52</v>
      </c>
      <c r="AN46" s="61">
        <f t="shared" si="658"/>
        <v>40</v>
      </c>
      <c r="AO46" s="61">
        <f t="shared" si="658"/>
        <v>92</v>
      </c>
      <c r="AP46" s="61">
        <f t="shared" si="180"/>
        <v>1887</v>
      </c>
      <c r="AQ46" s="61">
        <f t="shared" si="181"/>
        <v>1409</v>
      </c>
      <c r="AR46" s="61">
        <f t="shared" si="182"/>
        <v>3296</v>
      </c>
      <c r="AS46" s="111">
        <f t="shared" ref="AS46:AU53" si="659">AP46/AG46</f>
        <v>0.88177570093457946</v>
      </c>
      <c r="AT46" s="111">
        <f t="shared" si="659"/>
        <v>0.93745841650033268</v>
      </c>
      <c r="AU46" s="111">
        <f t="shared" si="659"/>
        <v>0.90474883337908318</v>
      </c>
      <c r="AV46" s="109">
        <v>28</v>
      </c>
      <c r="AW46" s="109">
        <v>14</v>
      </c>
      <c r="AX46" s="109">
        <f t="shared" ref="AX46:AX50" si="660">AV46+AW46</f>
        <v>42</v>
      </c>
      <c r="AY46" s="109">
        <v>26</v>
      </c>
      <c r="AZ46" s="109">
        <v>14</v>
      </c>
      <c r="BA46" s="109">
        <f t="shared" ref="BA46:BA50" si="661">AY46+AZ46</f>
        <v>40</v>
      </c>
      <c r="BB46" s="114">
        <v>2</v>
      </c>
      <c r="BC46" s="114"/>
      <c r="BD46" s="114">
        <v>2</v>
      </c>
      <c r="BE46" s="110">
        <f t="shared" ref="BE46:BG49" si="662">AY46+BB46</f>
        <v>28</v>
      </c>
      <c r="BF46" s="61">
        <f t="shared" si="662"/>
        <v>14</v>
      </c>
      <c r="BG46" s="61">
        <f t="shared" si="662"/>
        <v>42</v>
      </c>
      <c r="BH46" s="111">
        <f t="shared" ref="BH46:BJ49" si="663">BE46/AV46</f>
        <v>1</v>
      </c>
      <c r="BI46" s="111">
        <f t="shared" si="663"/>
        <v>1</v>
      </c>
      <c r="BJ46" s="111">
        <f t="shared" si="663"/>
        <v>1</v>
      </c>
      <c r="BK46" s="109">
        <v>18</v>
      </c>
      <c r="BL46" s="109">
        <v>16</v>
      </c>
      <c r="BM46" s="109">
        <f t="shared" ref="BM46" si="664">BK46+BL46</f>
        <v>34</v>
      </c>
      <c r="BN46" s="109">
        <v>10</v>
      </c>
      <c r="BO46" s="109">
        <v>9</v>
      </c>
      <c r="BP46" s="109">
        <f t="shared" ref="BP46" si="665">BN46+BO46</f>
        <v>19</v>
      </c>
      <c r="BQ46" s="109">
        <v>1</v>
      </c>
      <c r="BR46" s="109">
        <v>0</v>
      </c>
      <c r="BS46" s="109">
        <f>BQ46+BR46</f>
        <v>1</v>
      </c>
      <c r="BT46" s="110">
        <f t="shared" ref="BT46:BV46" si="666">BN46+BQ46</f>
        <v>11</v>
      </c>
      <c r="BU46" s="61">
        <f t="shared" si="666"/>
        <v>9</v>
      </c>
      <c r="BV46" s="61">
        <f t="shared" si="666"/>
        <v>20</v>
      </c>
      <c r="BW46" s="111">
        <f>BT46/BK46</f>
        <v>0.61111111111111116</v>
      </c>
      <c r="BX46" s="111">
        <f>BU46/BL46</f>
        <v>0.5625</v>
      </c>
      <c r="BY46" s="111">
        <f>BV46/BM46</f>
        <v>0.58823529411764708</v>
      </c>
      <c r="BZ46" s="61">
        <f t="shared" ref="BZ46:CK49" si="667">AV46+BK46</f>
        <v>46</v>
      </c>
      <c r="CA46" s="61">
        <f t="shared" si="667"/>
        <v>30</v>
      </c>
      <c r="CB46" s="61">
        <f t="shared" si="667"/>
        <v>76</v>
      </c>
      <c r="CC46" s="61">
        <f t="shared" si="667"/>
        <v>36</v>
      </c>
      <c r="CD46" s="61">
        <f t="shared" si="667"/>
        <v>23</v>
      </c>
      <c r="CE46" s="61">
        <f t="shared" si="667"/>
        <v>59</v>
      </c>
      <c r="CF46" s="61">
        <f t="shared" si="667"/>
        <v>3</v>
      </c>
      <c r="CG46" s="61">
        <f t="shared" si="667"/>
        <v>0</v>
      </c>
      <c r="CH46" s="61">
        <f t="shared" si="667"/>
        <v>3</v>
      </c>
      <c r="CI46" s="61">
        <f t="shared" si="667"/>
        <v>39</v>
      </c>
      <c r="CJ46" s="61">
        <f t="shared" si="667"/>
        <v>23</v>
      </c>
      <c r="CK46" s="61">
        <f t="shared" si="667"/>
        <v>62</v>
      </c>
      <c r="CL46" s="111">
        <f t="shared" ref="CL46:CN53" si="668">CI46/BZ46</f>
        <v>0.84782608695652173</v>
      </c>
      <c r="CM46" s="111">
        <f t="shared" si="668"/>
        <v>0.76666666666666672</v>
      </c>
      <c r="CN46" s="111">
        <f t="shared" si="668"/>
        <v>0.81578947368421051</v>
      </c>
      <c r="CO46" s="109">
        <v>5</v>
      </c>
      <c r="CP46" s="109">
        <v>0</v>
      </c>
      <c r="CQ46" s="109">
        <f t="shared" ref="CQ46:CQ50" si="669">CO46+CP46</f>
        <v>5</v>
      </c>
      <c r="CR46" s="109">
        <v>3</v>
      </c>
      <c r="CS46" s="109">
        <v>0</v>
      </c>
      <c r="CT46" s="109">
        <f t="shared" ref="CT46:CT50" si="670">CR46+CS46</f>
        <v>3</v>
      </c>
      <c r="CU46" s="109">
        <v>1</v>
      </c>
      <c r="CV46" s="109">
        <v>0</v>
      </c>
      <c r="CW46" s="109">
        <v>1</v>
      </c>
      <c r="CX46" s="110">
        <f t="shared" ref="CX46" si="671">CR46+CU46</f>
        <v>4</v>
      </c>
      <c r="CY46" s="61">
        <f t="shared" ref="CY46" si="672">CS46+CV46</f>
        <v>0</v>
      </c>
      <c r="CZ46" s="61">
        <f t="shared" ref="CZ46" si="673">CT46+CW46</f>
        <v>4</v>
      </c>
      <c r="DA46" s="111">
        <f t="shared" ref="DA46:DC52" si="674">CX46/CO46</f>
        <v>0.8</v>
      </c>
      <c r="DB46" s="91"/>
      <c r="DC46" s="111">
        <f t="shared" si="674"/>
        <v>0.8</v>
      </c>
      <c r="DD46" s="109">
        <v>8</v>
      </c>
      <c r="DE46" s="109">
        <v>6</v>
      </c>
      <c r="DF46" s="109">
        <f t="shared" ref="DF46" si="675">DD46+DE46</f>
        <v>14</v>
      </c>
      <c r="DG46" s="109">
        <v>3</v>
      </c>
      <c r="DH46" s="109">
        <v>1</v>
      </c>
      <c r="DI46" s="109">
        <f t="shared" ref="DI46" si="676">DG46+DH46</f>
        <v>4</v>
      </c>
      <c r="DJ46" s="109">
        <v>1</v>
      </c>
      <c r="DK46" s="109">
        <v>2</v>
      </c>
      <c r="DL46" s="109">
        <f>DJ46+DK46</f>
        <v>3</v>
      </c>
      <c r="DM46" s="110">
        <f>DG46+DJ46</f>
        <v>4</v>
      </c>
      <c r="DN46" s="61">
        <f t="shared" ref="DN46" si="677">DH46+DK46</f>
        <v>3</v>
      </c>
      <c r="DO46" s="61">
        <f t="shared" ref="DO46" si="678">DI46+DL46</f>
        <v>7</v>
      </c>
      <c r="DP46" s="111">
        <f>DM46/DD46</f>
        <v>0.5</v>
      </c>
      <c r="DQ46" s="111">
        <f>DN46/DE46</f>
        <v>0.5</v>
      </c>
      <c r="DR46" s="111">
        <f>DO46/DF46</f>
        <v>0.5</v>
      </c>
      <c r="DS46" s="61">
        <f t="shared" ref="DS46:ED47" si="679">CO46+DD46</f>
        <v>13</v>
      </c>
      <c r="DT46" s="61">
        <f t="shared" si="679"/>
        <v>6</v>
      </c>
      <c r="DU46" s="61">
        <f t="shared" si="679"/>
        <v>19</v>
      </c>
      <c r="DV46" s="61">
        <f t="shared" si="679"/>
        <v>6</v>
      </c>
      <c r="DW46" s="61">
        <f t="shared" si="679"/>
        <v>1</v>
      </c>
      <c r="DX46" s="61">
        <f t="shared" si="679"/>
        <v>7</v>
      </c>
      <c r="DY46" s="61">
        <f t="shared" si="679"/>
        <v>2</v>
      </c>
      <c r="DZ46" s="61">
        <f t="shared" si="679"/>
        <v>2</v>
      </c>
      <c r="EA46" s="61">
        <f t="shared" si="679"/>
        <v>4</v>
      </c>
      <c r="EB46" s="61">
        <f t="shared" si="679"/>
        <v>8</v>
      </c>
      <c r="EC46" s="61">
        <f t="shared" si="679"/>
        <v>3</v>
      </c>
      <c r="ED46" s="61">
        <f t="shared" si="679"/>
        <v>11</v>
      </c>
      <c r="EE46" s="111">
        <f t="shared" ref="EE46" si="680">EB46/DS46</f>
        <v>0.61538461538461542</v>
      </c>
      <c r="EF46" s="111">
        <f t="shared" ref="EF46" si="681">EC46/DT46</f>
        <v>0.5</v>
      </c>
      <c r="EG46" s="111">
        <f t="shared" ref="EG46" si="682">ED46/DU46</f>
        <v>0.57894736842105265</v>
      </c>
      <c r="EH46" s="61">
        <f t="shared" si="106"/>
        <v>1887</v>
      </c>
      <c r="EI46" s="61">
        <f t="shared" si="107"/>
        <v>1409</v>
      </c>
      <c r="EJ46" s="61">
        <f t="shared" si="108"/>
        <v>3296</v>
      </c>
      <c r="EK46" s="61">
        <v>1349</v>
      </c>
      <c r="EL46" s="61">
        <v>1016</v>
      </c>
      <c r="EM46" s="61">
        <f>EK46+EL46</f>
        <v>2365</v>
      </c>
      <c r="EN46" s="115">
        <f>+EK46*100/EH46</f>
        <v>71.489136195018546</v>
      </c>
      <c r="EO46" s="115">
        <f t="shared" ref="EO46:EP46" si="683">+EL46*100/EI46</f>
        <v>72.107877927608229</v>
      </c>
      <c r="EP46" s="115">
        <f t="shared" si="683"/>
        <v>71.753640776699029</v>
      </c>
      <c r="EQ46" s="61">
        <f t="shared" ref="EQ46:ES49" si="684">+CI46</f>
        <v>39</v>
      </c>
      <c r="ER46" s="61">
        <f t="shared" si="684"/>
        <v>23</v>
      </c>
      <c r="ES46" s="61">
        <f t="shared" si="684"/>
        <v>62</v>
      </c>
      <c r="ET46" s="61">
        <v>23</v>
      </c>
      <c r="EU46" s="61">
        <v>11</v>
      </c>
      <c r="EV46" s="61">
        <v>34</v>
      </c>
      <c r="EW46" s="115">
        <f t="shared" ref="EW46" si="685">+ET46*100/EQ46</f>
        <v>58.974358974358971</v>
      </c>
      <c r="EX46" s="115">
        <f t="shared" ref="EX46" si="686">+EU46*100/ER46</f>
        <v>47.826086956521742</v>
      </c>
      <c r="EY46" s="115">
        <f t="shared" ref="EY46" si="687">+EV46*100/ES46</f>
        <v>54.838709677419352</v>
      </c>
      <c r="EZ46" s="61">
        <f t="shared" ref="EZ46" si="688">+EB46</f>
        <v>8</v>
      </c>
      <c r="FA46" s="61">
        <f t="shared" ref="FA46" si="689">+EC46</f>
        <v>3</v>
      </c>
      <c r="FB46" s="61">
        <f t="shared" ref="FB46" si="690">+ED46</f>
        <v>11</v>
      </c>
      <c r="FC46" s="61">
        <v>2</v>
      </c>
      <c r="FD46" s="61">
        <v>0</v>
      </c>
      <c r="FE46" s="61">
        <v>2</v>
      </c>
      <c r="FF46" s="115">
        <f t="shared" ref="FF46:FF47" si="691">+FC46*100/EZ46</f>
        <v>25</v>
      </c>
      <c r="FG46" s="115">
        <f t="shared" ref="FG46:FG47" si="692">+FD46*100/FA46</f>
        <v>0</v>
      </c>
      <c r="FH46" s="115">
        <f t="shared" si="650"/>
        <v>18.181818181818183</v>
      </c>
    </row>
    <row r="47" spans="1:164" s="79" customFormat="1" ht="29.25" customHeight="1" x14ac:dyDescent="0.2">
      <c r="A47" s="127">
        <v>36</v>
      </c>
      <c r="B47" s="128" t="s">
        <v>67</v>
      </c>
      <c r="C47" s="114">
        <v>1130</v>
      </c>
      <c r="D47" s="114">
        <v>461</v>
      </c>
      <c r="E47" s="114">
        <f t="shared" si="545"/>
        <v>1591</v>
      </c>
      <c r="F47" s="114">
        <v>774</v>
      </c>
      <c r="G47" s="114">
        <v>245</v>
      </c>
      <c r="H47" s="114">
        <f t="shared" si="651"/>
        <v>1019</v>
      </c>
      <c r="I47" s="114">
        <v>68</v>
      </c>
      <c r="J47" s="114">
        <v>41</v>
      </c>
      <c r="K47" s="109">
        <f>I47+J47</f>
        <v>109</v>
      </c>
      <c r="L47" s="61">
        <f t="shared" si="448"/>
        <v>842</v>
      </c>
      <c r="M47" s="61">
        <f t="shared" si="448"/>
        <v>286</v>
      </c>
      <c r="N47" s="61">
        <f t="shared" si="448"/>
        <v>1128</v>
      </c>
      <c r="O47" s="111">
        <f t="shared" si="507"/>
        <v>0.74513274336283186</v>
      </c>
      <c r="P47" s="111">
        <f t="shared" si="508"/>
        <v>0.62039045553145333</v>
      </c>
      <c r="Q47" s="111">
        <f t="shared" si="453"/>
        <v>0.70898805782526708</v>
      </c>
      <c r="R47" s="118"/>
      <c r="S47" s="118"/>
      <c r="T47" s="118"/>
      <c r="U47" s="118"/>
      <c r="V47" s="118"/>
      <c r="W47" s="118"/>
      <c r="X47" s="118"/>
      <c r="Y47" s="118"/>
      <c r="Z47" s="118"/>
      <c r="AA47" s="91"/>
      <c r="AB47" s="91"/>
      <c r="AC47" s="91"/>
      <c r="AD47" s="123"/>
      <c r="AE47" s="123"/>
      <c r="AF47" s="123"/>
      <c r="AG47" s="61">
        <f t="shared" si="511"/>
        <v>1130</v>
      </c>
      <c r="AH47" s="61">
        <f t="shared" si="512"/>
        <v>461</v>
      </c>
      <c r="AI47" s="61">
        <f t="shared" si="513"/>
        <v>1591</v>
      </c>
      <c r="AJ47" s="61">
        <f t="shared" si="456"/>
        <v>774</v>
      </c>
      <c r="AK47" s="61">
        <f t="shared" si="457"/>
        <v>245</v>
      </c>
      <c r="AL47" s="61">
        <f t="shared" si="458"/>
        <v>1019</v>
      </c>
      <c r="AM47" s="61">
        <f t="shared" si="658"/>
        <v>68</v>
      </c>
      <c r="AN47" s="61">
        <f t="shared" si="658"/>
        <v>41</v>
      </c>
      <c r="AO47" s="61">
        <f t="shared" si="658"/>
        <v>109</v>
      </c>
      <c r="AP47" s="61">
        <f t="shared" si="180"/>
        <v>842</v>
      </c>
      <c r="AQ47" s="61">
        <f t="shared" si="181"/>
        <v>286</v>
      </c>
      <c r="AR47" s="61">
        <f t="shared" si="182"/>
        <v>1128</v>
      </c>
      <c r="AS47" s="111">
        <f t="shared" si="659"/>
        <v>0.74513274336283186</v>
      </c>
      <c r="AT47" s="111">
        <f t="shared" si="659"/>
        <v>0.62039045553145333</v>
      </c>
      <c r="AU47" s="111">
        <f t="shared" si="659"/>
        <v>0.70898805782526708</v>
      </c>
      <c r="AV47" s="114">
        <v>90</v>
      </c>
      <c r="AW47" s="114">
        <v>36</v>
      </c>
      <c r="AX47" s="114">
        <f t="shared" si="660"/>
        <v>126</v>
      </c>
      <c r="AY47" s="114">
        <v>61</v>
      </c>
      <c r="AZ47" s="114">
        <v>19</v>
      </c>
      <c r="BA47" s="114">
        <f t="shared" si="661"/>
        <v>80</v>
      </c>
      <c r="BB47" s="114">
        <v>5</v>
      </c>
      <c r="BC47" s="114">
        <v>3</v>
      </c>
      <c r="BD47" s="114">
        <v>8</v>
      </c>
      <c r="BE47" s="61">
        <f t="shared" si="662"/>
        <v>66</v>
      </c>
      <c r="BF47" s="61">
        <f t="shared" si="662"/>
        <v>22</v>
      </c>
      <c r="BG47" s="61">
        <f t="shared" si="662"/>
        <v>88</v>
      </c>
      <c r="BH47" s="111">
        <f t="shared" si="663"/>
        <v>0.73333333333333328</v>
      </c>
      <c r="BI47" s="111">
        <f t="shared" si="663"/>
        <v>0.61111111111111116</v>
      </c>
      <c r="BJ47" s="111">
        <f t="shared" si="663"/>
        <v>0.69841269841269837</v>
      </c>
      <c r="BK47" s="118"/>
      <c r="BL47" s="118"/>
      <c r="BM47" s="118"/>
      <c r="BN47" s="118"/>
      <c r="BO47" s="118"/>
      <c r="BP47" s="118"/>
      <c r="BQ47" s="118"/>
      <c r="BR47" s="118"/>
      <c r="BS47" s="118"/>
      <c r="BT47" s="91"/>
      <c r="BU47" s="91"/>
      <c r="BV47" s="91"/>
      <c r="BW47" s="123"/>
      <c r="BX47" s="123"/>
      <c r="BY47" s="123"/>
      <c r="BZ47" s="61">
        <f t="shared" si="667"/>
        <v>90</v>
      </c>
      <c r="CA47" s="61">
        <f t="shared" si="667"/>
        <v>36</v>
      </c>
      <c r="CB47" s="61">
        <f t="shared" si="667"/>
        <v>126</v>
      </c>
      <c r="CC47" s="61">
        <f t="shared" si="667"/>
        <v>61</v>
      </c>
      <c r="CD47" s="61">
        <f t="shared" si="667"/>
        <v>19</v>
      </c>
      <c r="CE47" s="61">
        <f t="shared" si="667"/>
        <v>80</v>
      </c>
      <c r="CF47" s="61">
        <f t="shared" si="667"/>
        <v>5</v>
      </c>
      <c r="CG47" s="61">
        <f t="shared" si="667"/>
        <v>3</v>
      </c>
      <c r="CH47" s="61">
        <f t="shared" si="667"/>
        <v>8</v>
      </c>
      <c r="CI47" s="61">
        <f t="shared" si="667"/>
        <v>66</v>
      </c>
      <c r="CJ47" s="61">
        <f t="shared" si="667"/>
        <v>22</v>
      </c>
      <c r="CK47" s="61">
        <f t="shared" si="667"/>
        <v>88</v>
      </c>
      <c r="CL47" s="111">
        <f t="shared" si="668"/>
        <v>0.73333333333333328</v>
      </c>
      <c r="CM47" s="111">
        <f t="shared" si="668"/>
        <v>0.61111111111111116</v>
      </c>
      <c r="CN47" s="111">
        <f t="shared" si="668"/>
        <v>0.69841269841269837</v>
      </c>
      <c r="CO47" s="114">
        <v>67</v>
      </c>
      <c r="CP47" s="114">
        <v>27</v>
      </c>
      <c r="CQ47" s="114">
        <f t="shared" si="669"/>
        <v>94</v>
      </c>
      <c r="CR47" s="114">
        <v>46</v>
      </c>
      <c r="CS47" s="114">
        <v>14</v>
      </c>
      <c r="CT47" s="114">
        <f t="shared" si="670"/>
        <v>60</v>
      </c>
      <c r="CU47" s="109">
        <v>4</v>
      </c>
      <c r="CV47" s="109">
        <v>2</v>
      </c>
      <c r="CW47" s="109">
        <v>6</v>
      </c>
      <c r="CX47" s="61">
        <f t="shared" ref="CX47:CZ50" si="693">CR47+CU47</f>
        <v>50</v>
      </c>
      <c r="CY47" s="61">
        <f t="shared" si="693"/>
        <v>16</v>
      </c>
      <c r="CZ47" s="61">
        <f t="shared" si="693"/>
        <v>66</v>
      </c>
      <c r="DA47" s="111">
        <f t="shared" si="674"/>
        <v>0.74626865671641796</v>
      </c>
      <c r="DB47" s="111">
        <f t="shared" si="674"/>
        <v>0.59259259259259256</v>
      </c>
      <c r="DC47" s="111">
        <f t="shared" si="674"/>
        <v>0.7021276595744681</v>
      </c>
      <c r="DD47" s="118"/>
      <c r="DE47" s="118"/>
      <c r="DF47" s="118"/>
      <c r="DG47" s="118"/>
      <c r="DH47" s="118"/>
      <c r="DI47" s="118"/>
      <c r="DJ47" s="118"/>
      <c r="DK47" s="118"/>
      <c r="DL47" s="118"/>
      <c r="DM47" s="91"/>
      <c r="DN47" s="91"/>
      <c r="DO47" s="91"/>
      <c r="DP47" s="123"/>
      <c r="DQ47" s="123"/>
      <c r="DR47" s="123"/>
      <c r="DS47" s="61">
        <f t="shared" si="679"/>
        <v>67</v>
      </c>
      <c r="DT47" s="61">
        <f t="shared" si="679"/>
        <v>27</v>
      </c>
      <c r="DU47" s="61">
        <f t="shared" si="679"/>
        <v>94</v>
      </c>
      <c r="DV47" s="61">
        <f t="shared" si="679"/>
        <v>46</v>
      </c>
      <c r="DW47" s="61">
        <f t="shared" si="679"/>
        <v>14</v>
      </c>
      <c r="DX47" s="61">
        <f t="shared" si="679"/>
        <v>60</v>
      </c>
      <c r="DY47" s="61">
        <f t="shared" si="679"/>
        <v>4</v>
      </c>
      <c r="DZ47" s="61">
        <f t="shared" si="679"/>
        <v>2</v>
      </c>
      <c r="EA47" s="61">
        <f t="shared" si="679"/>
        <v>6</v>
      </c>
      <c r="EB47" s="61">
        <f t="shared" si="679"/>
        <v>50</v>
      </c>
      <c r="EC47" s="61">
        <f t="shared" si="679"/>
        <v>16</v>
      </c>
      <c r="ED47" s="61">
        <f t="shared" si="679"/>
        <v>66</v>
      </c>
      <c r="EE47" s="111">
        <f t="shared" ref="EE47:EG49" si="694">EB47/DS47</f>
        <v>0.74626865671641796</v>
      </c>
      <c r="EF47" s="111">
        <f t="shared" si="694"/>
        <v>0.59259259259259256</v>
      </c>
      <c r="EG47" s="111">
        <f t="shared" si="694"/>
        <v>0.7021276595744681</v>
      </c>
      <c r="EH47" s="61">
        <f t="shared" si="106"/>
        <v>842</v>
      </c>
      <c r="EI47" s="61">
        <f t="shared" si="107"/>
        <v>286</v>
      </c>
      <c r="EJ47" s="61">
        <f t="shared" si="108"/>
        <v>1128</v>
      </c>
      <c r="EK47" s="61">
        <v>240</v>
      </c>
      <c r="EL47" s="61">
        <v>60</v>
      </c>
      <c r="EM47" s="61">
        <v>300</v>
      </c>
      <c r="EN47" s="115">
        <f>+EK47*100/EH47</f>
        <v>28.50356294536817</v>
      </c>
      <c r="EO47" s="115">
        <f t="shared" ref="EO47" si="695">+EL47*100/EI47</f>
        <v>20.97902097902098</v>
      </c>
      <c r="EP47" s="115">
        <f t="shared" ref="EP47" si="696">+EM47*100/EJ47</f>
        <v>26.595744680851062</v>
      </c>
      <c r="EQ47" s="61">
        <f t="shared" si="684"/>
        <v>66</v>
      </c>
      <c r="ER47" s="61">
        <f t="shared" si="684"/>
        <v>22</v>
      </c>
      <c r="ES47" s="61">
        <f t="shared" si="684"/>
        <v>88</v>
      </c>
      <c r="ET47" s="61">
        <v>19</v>
      </c>
      <c r="EU47" s="61">
        <v>5</v>
      </c>
      <c r="EV47" s="61">
        <v>24</v>
      </c>
      <c r="EW47" s="115">
        <f t="shared" ref="EW47:EW52" si="697">+ET47*100/EQ47</f>
        <v>28.787878787878789</v>
      </c>
      <c r="EX47" s="115">
        <f t="shared" ref="EX47:EX52" si="698">+EU47*100/ER47</f>
        <v>22.727272727272727</v>
      </c>
      <c r="EY47" s="115">
        <f t="shared" ref="EY47:EY52" si="699">+EV47*100/ES47</f>
        <v>27.272727272727273</v>
      </c>
      <c r="EZ47" s="61">
        <f t="shared" ref="EZ47:FB49" si="700">+EB47</f>
        <v>50</v>
      </c>
      <c r="FA47" s="61">
        <f t="shared" si="700"/>
        <v>16</v>
      </c>
      <c r="FB47" s="61">
        <f t="shared" si="700"/>
        <v>66</v>
      </c>
      <c r="FC47" s="61">
        <v>14</v>
      </c>
      <c r="FD47" s="61">
        <v>3</v>
      </c>
      <c r="FE47" s="61">
        <v>17</v>
      </c>
      <c r="FF47" s="115">
        <f t="shared" si="691"/>
        <v>28</v>
      </c>
      <c r="FG47" s="115">
        <f t="shared" si="692"/>
        <v>18.75</v>
      </c>
      <c r="FH47" s="115">
        <f t="shared" ref="FH47" si="701">+FE47*100/FB47</f>
        <v>25.757575757575758</v>
      </c>
    </row>
    <row r="48" spans="1:164" s="74" customFormat="1" ht="29.25" customHeight="1" x14ac:dyDescent="0.2">
      <c r="A48" s="127">
        <v>37</v>
      </c>
      <c r="B48" s="128" t="s">
        <v>98</v>
      </c>
      <c r="C48" s="109">
        <v>938</v>
      </c>
      <c r="D48" s="109">
        <v>485</v>
      </c>
      <c r="E48" s="109">
        <f t="shared" si="545"/>
        <v>1423</v>
      </c>
      <c r="F48" s="109">
        <v>854</v>
      </c>
      <c r="G48" s="109">
        <v>466</v>
      </c>
      <c r="H48" s="109">
        <f t="shared" si="651"/>
        <v>1320</v>
      </c>
      <c r="I48" s="118"/>
      <c r="J48" s="118"/>
      <c r="K48" s="118"/>
      <c r="L48" s="110">
        <f t="shared" si="448"/>
        <v>854</v>
      </c>
      <c r="M48" s="61">
        <f t="shared" si="448"/>
        <v>466</v>
      </c>
      <c r="N48" s="61">
        <f t="shared" si="448"/>
        <v>1320</v>
      </c>
      <c r="O48" s="111">
        <f t="shared" si="507"/>
        <v>0.91044776119402981</v>
      </c>
      <c r="P48" s="111">
        <f t="shared" si="508"/>
        <v>0.96082474226804127</v>
      </c>
      <c r="Q48" s="111">
        <f t="shared" si="453"/>
        <v>0.9276177090653549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91"/>
      <c r="AB48" s="91"/>
      <c r="AC48" s="91"/>
      <c r="AD48" s="123"/>
      <c r="AE48" s="123"/>
      <c r="AF48" s="123"/>
      <c r="AG48" s="61">
        <f t="shared" si="511"/>
        <v>938</v>
      </c>
      <c r="AH48" s="61">
        <f t="shared" si="512"/>
        <v>485</v>
      </c>
      <c r="AI48" s="61">
        <f t="shared" si="513"/>
        <v>1423</v>
      </c>
      <c r="AJ48" s="61">
        <f t="shared" si="456"/>
        <v>854</v>
      </c>
      <c r="AK48" s="61">
        <f t="shared" si="457"/>
        <v>466</v>
      </c>
      <c r="AL48" s="61">
        <f t="shared" si="458"/>
        <v>1320</v>
      </c>
      <c r="AM48" s="91"/>
      <c r="AN48" s="91"/>
      <c r="AO48" s="91"/>
      <c r="AP48" s="61">
        <f t="shared" si="180"/>
        <v>854</v>
      </c>
      <c r="AQ48" s="61">
        <f t="shared" si="181"/>
        <v>466</v>
      </c>
      <c r="AR48" s="61">
        <f t="shared" si="182"/>
        <v>1320</v>
      </c>
      <c r="AS48" s="111">
        <f t="shared" si="659"/>
        <v>0.91044776119402981</v>
      </c>
      <c r="AT48" s="111">
        <f t="shared" si="659"/>
        <v>0.96082474226804127</v>
      </c>
      <c r="AU48" s="111">
        <f t="shared" si="659"/>
        <v>0.9276177090653549</v>
      </c>
      <c r="AV48" s="109">
        <v>59</v>
      </c>
      <c r="AW48" s="109">
        <v>78</v>
      </c>
      <c r="AX48" s="109">
        <f t="shared" si="660"/>
        <v>137</v>
      </c>
      <c r="AY48" s="109">
        <v>55</v>
      </c>
      <c r="AZ48" s="109">
        <v>72</v>
      </c>
      <c r="BA48" s="109">
        <f t="shared" si="661"/>
        <v>127</v>
      </c>
      <c r="BB48" s="118"/>
      <c r="BC48" s="118"/>
      <c r="BD48" s="118"/>
      <c r="BE48" s="110">
        <f t="shared" si="662"/>
        <v>55</v>
      </c>
      <c r="BF48" s="61">
        <f t="shared" si="662"/>
        <v>72</v>
      </c>
      <c r="BG48" s="61">
        <f t="shared" si="662"/>
        <v>127</v>
      </c>
      <c r="BH48" s="111">
        <f t="shared" si="663"/>
        <v>0.93220338983050843</v>
      </c>
      <c r="BI48" s="111">
        <f t="shared" si="663"/>
        <v>0.92307692307692313</v>
      </c>
      <c r="BJ48" s="111">
        <f t="shared" si="663"/>
        <v>0.92700729927007297</v>
      </c>
      <c r="BK48" s="118"/>
      <c r="BL48" s="118"/>
      <c r="BM48" s="118"/>
      <c r="BN48" s="118"/>
      <c r="BO48" s="118"/>
      <c r="BP48" s="118"/>
      <c r="BQ48" s="118"/>
      <c r="BR48" s="118"/>
      <c r="BS48" s="118"/>
      <c r="BT48" s="91"/>
      <c r="BU48" s="91"/>
      <c r="BV48" s="91"/>
      <c r="BW48" s="123"/>
      <c r="BX48" s="123"/>
      <c r="BY48" s="123"/>
      <c r="BZ48" s="61">
        <f t="shared" si="667"/>
        <v>59</v>
      </c>
      <c r="CA48" s="61">
        <f t="shared" si="667"/>
        <v>78</v>
      </c>
      <c r="CB48" s="61">
        <f t="shared" si="667"/>
        <v>137</v>
      </c>
      <c r="CC48" s="61">
        <f t="shared" si="667"/>
        <v>55</v>
      </c>
      <c r="CD48" s="61">
        <f t="shared" si="667"/>
        <v>72</v>
      </c>
      <c r="CE48" s="61">
        <f t="shared" si="667"/>
        <v>127</v>
      </c>
      <c r="CF48" s="61">
        <f t="shared" si="667"/>
        <v>0</v>
      </c>
      <c r="CG48" s="61">
        <f t="shared" si="667"/>
        <v>0</v>
      </c>
      <c r="CH48" s="61">
        <f t="shared" si="667"/>
        <v>0</v>
      </c>
      <c r="CI48" s="61">
        <f t="shared" si="667"/>
        <v>55</v>
      </c>
      <c r="CJ48" s="61">
        <f t="shared" si="667"/>
        <v>72</v>
      </c>
      <c r="CK48" s="61">
        <f t="shared" si="667"/>
        <v>127</v>
      </c>
      <c r="CL48" s="111">
        <f t="shared" si="668"/>
        <v>0.93220338983050843</v>
      </c>
      <c r="CM48" s="111">
        <f t="shared" si="668"/>
        <v>0.92307692307692313</v>
      </c>
      <c r="CN48" s="111">
        <f t="shared" si="668"/>
        <v>0.92700729927007297</v>
      </c>
      <c r="CO48" s="109">
        <v>18</v>
      </c>
      <c r="CP48" s="109">
        <v>13</v>
      </c>
      <c r="CQ48" s="109">
        <f t="shared" si="669"/>
        <v>31</v>
      </c>
      <c r="CR48" s="109">
        <v>14</v>
      </c>
      <c r="CS48" s="109">
        <v>12</v>
      </c>
      <c r="CT48" s="109">
        <f t="shared" si="670"/>
        <v>26</v>
      </c>
      <c r="CU48" s="118"/>
      <c r="CV48" s="118"/>
      <c r="CW48" s="118"/>
      <c r="CX48" s="110">
        <f t="shared" si="693"/>
        <v>14</v>
      </c>
      <c r="CY48" s="61">
        <f t="shared" si="693"/>
        <v>12</v>
      </c>
      <c r="CZ48" s="61">
        <f t="shared" si="693"/>
        <v>26</v>
      </c>
      <c r="DA48" s="111">
        <f t="shared" si="674"/>
        <v>0.77777777777777779</v>
      </c>
      <c r="DB48" s="111">
        <f t="shared" si="674"/>
        <v>0.92307692307692313</v>
      </c>
      <c r="DC48" s="111">
        <f t="shared" si="674"/>
        <v>0.83870967741935487</v>
      </c>
      <c r="DD48" s="118"/>
      <c r="DE48" s="118"/>
      <c r="DF48" s="118"/>
      <c r="DG48" s="118"/>
      <c r="DH48" s="118"/>
      <c r="DI48" s="118"/>
      <c r="DJ48" s="118"/>
      <c r="DK48" s="118"/>
      <c r="DL48" s="118"/>
      <c r="DM48" s="91"/>
      <c r="DN48" s="91"/>
      <c r="DO48" s="91"/>
      <c r="DP48" s="123"/>
      <c r="DQ48" s="123"/>
      <c r="DR48" s="123"/>
      <c r="DS48" s="61">
        <f t="shared" ref="DS48:DX52" si="702">CO48+DD48</f>
        <v>18</v>
      </c>
      <c r="DT48" s="61">
        <f t="shared" si="702"/>
        <v>13</v>
      </c>
      <c r="DU48" s="61">
        <f t="shared" si="702"/>
        <v>31</v>
      </c>
      <c r="DV48" s="61">
        <f t="shared" si="702"/>
        <v>14</v>
      </c>
      <c r="DW48" s="61">
        <f t="shared" si="702"/>
        <v>12</v>
      </c>
      <c r="DX48" s="61">
        <f t="shared" si="702"/>
        <v>26</v>
      </c>
      <c r="DY48" s="91"/>
      <c r="DZ48" s="91"/>
      <c r="EA48" s="91"/>
      <c r="EB48" s="61">
        <f t="shared" ref="EB48:ED52" si="703">CX48+DM48</f>
        <v>14</v>
      </c>
      <c r="EC48" s="61">
        <f t="shared" si="703"/>
        <v>12</v>
      </c>
      <c r="ED48" s="61">
        <f t="shared" si="703"/>
        <v>26</v>
      </c>
      <c r="EE48" s="111">
        <f t="shared" si="694"/>
        <v>0.77777777777777779</v>
      </c>
      <c r="EF48" s="111">
        <f t="shared" si="694"/>
        <v>0.92307692307692313</v>
      </c>
      <c r="EG48" s="111">
        <f t="shared" si="694"/>
        <v>0.83870967741935487</v>
      </c>
      <c r="EH48" s="61">
        <f t="shared" si="106"/>
        <v>854</v>
      </c>
      <c r="EI48" s="61">
        <f t="shared" si="107"/>
        <v>466</v>
      </c>
      <c r="EJ48" s="61">
        <f t="shared" si="108"/>
        <v>1320</v>
      </c>
      <c r="EK48" s="61">
        <v>229</v>
      </c>
      <c r="EL48" s="61">
        <v>201</v>
      </c>
      <c r="EM48" s="61">
        <f>EK48+EL48</f>
        <v>430</v>
      </c>
      <c r="EN48" s="115">
        <f t="shared" ref="EN48:EP53" si="704">+EK48*100/EH48</f>
        <v>26.814988290398126</v>
      </c>
      <c r="EO48" s="115">
        <f t="shared" si="704"/>
        <v>43.133047210300433</v>
      </c>
      <c r="EP48" s="115">
        <f t="shared" si="704"/>
        <v>32.575757575757578</v>
      </c>
      <c r="EQ48" s="61">
        <f t="shared" si="684"/>
        <v>55</v>
      </c>
      <c r="ER48" s="61">
        <f t="shared" si="684"/>
        <v>72</v>
      </c>
      <c r="ES48" s="61">
        <f t="shared" si="684"/>
        <v>127</v>
      </c>
      <c r="ET48" s="61">
        <v>5</v>
      </c>
      <c r="EU48" s="61">
        <v>9</v>
      </c>
      <c r="EV48" s="61">
        <f>ET48+EU48</f>
        <v>14</v>
      </c>
      <c r="EW48" s="115">
        <f t="shared" si="697"/>
        <v>9.0909090909090917</v>
      </c>
      <c r="EX48" s="115">
        <f t="shared" si="698"/>
        <v>12.5</v>
      </c>
      <c r="EY48" s="115">
        <f t="shared" si="699"/>
        <v>11.023622047244094</v>
      </c>
      <c r="EZ48" s="61">
        <f t="shared" si="700"/>
        <v>14</v>
      </c>
      <c r="FA48" s="61">
        <f t="shared" si="700"/>
        <v>12</v>
      </c>
      <c r="FB48" s="61">
        <f t="shared" si="700"/>
        <v>26</v>
      </c>
      <c r="FC48" s="61">
        <v>3</v>
      </c>
      <c r="FD48" s="61">
        <v>5</v>
      </c>
      <c r="FE48" s="61">
        <f>FC48+FD48</f>
        <v>8</v>
      </c>
      <c r="FF48" s="115">
        <f t="shared" ref="FF48:FH49" si="705">+FC48*100/EZ48</f>
        <v>21.428571428571427</v>
      </c>
      <c r="FG48" s="115">
        <f t="shared" si="705"/>
        <v>41.666666666666664</v>
      </c>
      <c r="FH48" s="115">
        <f t="shared" si="705"/>
        <v>30.76923076923077</v>
      </c>
    </row>
    <row r="49" spans="1:164" s="74" customFormat="1" ht="29.25" customHeight="1" x14ac:dyDescent="0.2">
      <c r="A49" s="127">
        <v>38</v>
      </c>
      <c r="B49" s="128" t="s">
        <v>68</v>
      </c>
      <c r="C49" s="109">
        <v>156</v>
      </c>
      <c r="D49" s="109">
        <v>180</v>
      </c>
      <c r="E49" s="109">
        <f t="shared" si="545"/>
        <v>336</v>
      </c>
      <c r="F49" s="109">
        <v>153</v>
      </c>
      <c r="G49" s="109">
        <v>177</v>
      </c>
      <c r="H49" s="109">
        <f t="shared" si="651"/>
        <v>330</v>
      </c>
      <c r="I49" s="109">
        <v>1</v>
      </c>
      <c r="J49" s="109"/>
      <c r="K49" s="109">
        <f>I49+J49</f>
        <v>1</v>
      </c>
      <c r="L49" s="110">
        <f t="shared" si="448"/>
        <v>154</v>
      </c>
      <c r="M49" s="61">
        <f t="shared" si="448"/>
        <v>177</v>
      </c>
      <c r="N49" s="61">
        <f t="shared" si="448"/>
        <v>331</v>
      </c>
      <c r="O49" s="111">
        <f t="shared" si="507"/>
        <v>0.98717948717948723</v>
      </c>
      <c r="P49" s="111">
        <f t="shared" si="508"/>
        <v>0.98333333333333328</v>
      </c>
      <c r="Q49" s="111">
        <f t="shared" si="453"/>
        <v>0.98511904761904767</v>
      </c>
      <c r="R49" s="118"/>
      <c r="S49" s="118"/>
      <c r="T49" s="118"/>
      <c r="U49" s="118"/>
      <c r="V49" s="118"/>
      <c r="W49" s="118"/>
      <c r="X49" s="118"/>
      <c r="Y49" s="118"/>
      <c r="Z49" s="118"/>
      <c r="AA49" s="91"/>
      <c r="AB49" s="91"/>
      <c r="AC49" s="91"/>
      <c r="AD49" s="123"/>
      <c r="AE49" s="123"/>
      <c r="AF49" s="123"/>
      <c r="AG49" s="61">
        <f t="shared" si="511"/>
        <v>156</v>
      </c>
      <c r="AH49" s="61">
        <f t="shared" si="512"/>
        <v>180</v>
      </c>
      <c r="AI49" s="61">
        <f t="shared" si="513"/>
        <v>336</v>
      </c>
      <c r="AJ49" s="61">
        <f t="shared" si="456"/>
        <v>153</v>
      </c>
      <c r="AK49" s="61">
        <f t="shared" si="457"/>
        <v>177</v>
      </c>
      <c r="AL49" s="61">
        <f t="shared" si="458"/>
        <v>330</v>
      </c>
      <c r="AM49" s="61">
        <f>I49+X49</f>
        <v>1</v>
      </c>
      <c r="AN49" s="61">
        <f>J49+Y49</f>
        <v>0</v>
      </c>
      <c r="AO49" s="61">
        <f>K49+Z49</f>
        <v>1</v>
      </c>
      <c r="AP49" s="61">
        <f t="shared" si="180"/>
        <v>154</v>
      </c>
      <c r="AQ49" s="61">
        <f t="shared" si="181"/>
        <v>177</v>
      </c>
      <c r="AR49" s="61">
        <f t="shared" si="182"/>
        <v>331</v>
      </c>
      <c r="AS49" s="111">
        <f t="shared" si="659"/>
        <v>0.98717948717948723</v>
      </c>
      <c r="AT49" s="111">
        <f t="shared" si="659"/>
        <v>0.98333333333333328</v>
      </c>
      <c r="AU49" s="111">
        <f t="shared" si="659"/>
        <v>0.98511904761904767</v>
      </c>
      <c r="AV49" s="109">
        <v>32</v>
      </c>
      <c r="AW49" s="109">
        <v>30</v>
      </c>
      <c r="AX49" s="109">
        <f t="shared" si="660"/>
        <v>62</v>
      </c>
      <c r="AY49" s="109">
        <v>31</v>
      </c>
      <c r="AZ49" s="109">
        <v>29</v>
      </c>
      <c r="BA49" s="109">
        <f t="shared" si="661"/>
        <v>60</v>
      </c>
      <c r="BB49" s="109">
        <v>1</v>
      </c>
      <c r="BC49" s="118"/>
      <c r="BD49" s="109">
        <v>1</v>
      </c>
      <c r="BE49" s="110">
        <f t="shared" si="662"/>
        <v>32</v>
      </c>
      <c r="BF49" s="61">
        <f t="shared" si="662"/>
        <v>29</v>
      </c>
      <c r="BG49" s="61">
        <f t="shared" si="662"/>
        <v>61</v>
      </c>
      <c r="BH49" s="111">
        <f t="shared" si="663"/>
        <v>1</v>
      </c>
      <c r="BI49" s="111">
        <f t="shared" si="663"/>
        <v>0.96666666666666667</v>
      </c>
      <c r="BJ49" s="111">
        <f t="shared" si="663"/>
        <v>0.9838709677419355</v>
      </c>
      <c r="BK49" s="118"/>
      <c r="BL49" s="118"/>
      <c r="BM49" s="118"/>
      <c r="BN49" s="118"/>
      <c r="BO49" s="118"/>
      <c r="BP49" s="118"/>
      <c r="BQ49" s="118"/>
      <c r="BR49" s="118"/>
      <c r="BS49" s="118"/>
      <c r="BT49" s="91"/>
      <c r="BU49" s="91"/>
      <c r="BV49" s="91"/>
      <c r="BW49" s="123"/>
      <c r="BX49" s="123"/>
      <c r="BY49" s="123"/>
      <c r="BZ49" s="61">
        <f t="shared" si="667"/>
        <v>32</v>
      </c>
      <c r="CA49" s="61">
        <f t="shared" si="667"/>
        <v>30</v>
      </c>
      <c r="CB49" s="61">
        <f t="shared" si="667"/>
        <v>62</v>
      </c>
      <c r="CC49" s="61">
        <f t="shared" si="667"/>
        <v>31</v>
      </c>
      <c r="CD49" s="61">
        <f t="shared" si="667"/>
        <v>29</v>
      </c>
      <c r="CE49" s="61">
        <f t="shared" si="667"/>
        <v>60</v>
      </c>
      <c r="CF49" s="61">
        <f t="shared" si="667"/>
        <v>1</v>
      </c>
      <c r="CG49" s="61">
        <f t="shared" si="667"/>
        <v>0</v>
      </c>
      <c r="CH49" s="61">
        <f t="shared" si="667"/>
        <v>1</v>
      </c>
      <c r="CI49" s="61">
        <f t="shared" si="667"/>
        <v>32</v>
      </c>
      <c r="CJ49" s="61">
        <f t="shared" si="667"/>
        <v>29</v>
      </c>
      <c r="CK49" s="61">
        <f t="shared" si="667"/>
        <v>61</v>
      </c>
      <c r="CL49" s="111">
        <f t="shared" si="668"/>
        <v>1</v>
      </c>
      <c r="CM49" s="111">
        <f t="shared" si="668"/>
        <v>0.96666666666666667</v>
      </c>
      <c r="CN49" s="111">
        <f t="shared" si="668"/>
        <v>0.9838709677419355</v>
      </c>
      <c r="CO49" s="109">
        <v>13</v>
      </c>
      <c r="CP49" s="109">
        <v>18</v>
      </c>
      <c r="CQ49" s="109">
        <f t="shared" si="669"/>
        <v>31</v>
      </c>
      <c r="CR49" s="109">
        <v>12</v>
      </c>
      <c r="CS49" s="109">
        <v>18</v>
      </c>
      <c r="CT49" s="109">
        <f t="shared" si="670"/>
        <v>30</v>
      </c>
      <c r="CU49" s="118"/>
      <c r="CV49" s="118"/>
      <c r="CW49" s="118"/>
      <c r="CX49" s="110">
        <f t="shared" si="693"/>
        <v>12</v>
      </c>
      <c r="CY49" s="61">
        <f t="shared" si="693"/>
        <v>18</v>
      </c>
      <c r="CZ49" s="61">
        <f t="shared" si="693"/>
        <v>30</v>
      </c>
      <c r="DA49" s="111">
        <f t="shared" si="674"/>
        <v>0.92307692307692313</v>
      </c>
      <c r="DB49" s="111">
        <f t="shared" si="674"/>
        <v>1</v>
      </c>
      <c r="DC49" s="111">
        <f t="shared" si="674"/>
        <v>0.967741935483871</v>
      </c>
      <c r="DD49" s="118"/>
      <c r="DE49" s="118"/>
      <c r="DF49" s="118"/>
      <c r="DG49" s="118"/>
      <c r="DH49" s="118"/>
      <c r="DI49" s="118"/>
      <c r="DJ49" s="118"/>
      <c r="DK49" s="118"/>
      <c r="DL49" s="118"/>
      <c r="DM49" s="91"/>
      <c r="DN49" s="91"/>
      <c r="DO49" s="91"/>
      <c r="DP49" s="123"/>
      <c r="DQ49" s="123"/>
      <c r="DR49" s="123"/>
      <c r="DS49" s="61">
        <f t="shared" si="702"/>
        <v>13</v>
      </c>
      <c r="DT49" s="61">
        <f t="shared" si="702"/>
        <v>18</v>
      </c>
      <c r="DU49" s="61">
        <f t="shared" si="702"/>
        <v>31</v>
      </c>
      <c r="DV49" s="61">
        <f t="shared" si="702"/>
        <v>12</v>
      </c>
      <c r="DW49" s="61">
        <f t="shared" si="702"/>
        <v>18</v>
      </c>
      <c r="DX49" s="61">
        <f t="shared" si="702"/>
        <v>30</v>
      </c>
      <c r="DY49" s="91"/>
      <c r="DZ49" s="91"/>
      <c r="EA49" s="91"/>
      <c r="EB49" s="61">
        <f t="shared" si="703"/>
        <v>12</v>
      </c>
      <c r="EC49" s="61">
        <f t="shared" si="703"/>
        <v>18</v>
      </c>
      <c r="ED49" s="61">
        <f t="shared" si="703"/>
        <v>30</v>
      </c>
      <c r="EE49" s="111">
        <f t="shared" si="694"/>
        <v>0.92307692307692313</v>
      </c>
      <c r="EF49" s="111">
        <f t="shared" si="694"/>
        <v>1</v>
      </c>
      <c r="EG49" s="111">
        <f t="shared" si="694"/>
        <v>0.967741935483871</v>
      </c>
      <c r="EH49" s="61">
        <f t="shared" si="106"/>
        <v>154</v>
      </c>
      <c r="EI49" s="61">
        <f t="shared" si="107"/>
        <v>177</v>
      </c>
      <c r="EJ49" s="61">
        <f t="shared" si="108"/>
        <v>331</v>
      </c>
      <c r="EK49" s="61">
        <v>125</v>
      </c>
      <c r="EL49" s="61">
        <v>162</v>
      </c>
      <c r="EM49" s="61">
        <f>EK49+EL49</f>
        <v>287</v>
      </c>
      <c r="EN49" s="115">
        <f t="shared" si="704"/>
        <v>81.168831168831176</v>
      </c>
      <c r="EO49" s="115">
        <f t="shared" si="704"/>
        <v>91.525423728813564</v>
      </c>
      <c r="EP49" s="115">
        <f t="shared" si="704"/>
        <v>86.70694864048339</v>
      </c>
      <c r="EQ49" s="61">
        <f t="shared" si="684"/>
        <v>32</v>
      </c>
      <c r="ER49" s="61">
        <f t="shared" si="684"/>
        <v>29</v>
      </c>
      <c r="ES49" s="61">
        <f t="shared" si="684"/>
        <v>61</v>
      </c>
      <c r="ET49" s="61">
        <v>26</v>
      </c>
      <c r="EU49" s="61">
        <v>29</v>
      </c>
      <c r="EV49" s="61">
        <f>ET49+EU49</f>
        <v>55</v>
      </c>
      <c r="EW49" s="115">
        <f t="shared" si="697"/>
        <v>81.25</v>
      </c>
      <c r="EX49" s="115">
        <f t="shared" si="698"/>
        <v>100</v>
      </c>
      <c r="EY49" s="115">
        <f t="shared" si="699"/>
        <v>90.163934426229503</v>
      </c>
      <c r="EZ49" s="61">
        <f t="shared" si="700"/>
        <v>12</v>
      </c>
      <c r="FA49" s="61">
        <f t="shared" si="700"/>
        <v>18</v>
      </c>
      <c r="FB49" s="61">
        <f t="shared" si="700"/>
        <v>30</v>
      </c>
      <c r="FC49" s="61">
        <v>7</v>
      </c>
      <c r="FD49" s="61">
        <v>12</v>
      </c>
      <c r="FE49" s="61">
        <f>FC49+FD49</f>
        <v>19</v>
      </c>
      <c r="FF49" s="115">
        <f t="shared" si="705"/>
        <v>58.333333333333336</v>
      </c>
      <c r="FG49" s="115">
        <f t="shared" si="705"/>
        <v>66.666666666666671</v>
      </c>
      <c r="FH49" s="115">
        <f t="shared" si="705"/>
        <v>63.333333333333336</v>
      </c>
    </row>
    <row r="50" spans="1:164" s="80" customFormat="1" ht="29.25" customHeight="1" x14ac:dyDescent="0.2">
      <c r="A50" s="127">
        <v>39</v>
      </c>
      <c r="B50" s="129" t="s">
        <v>80</v>
      </c>
      <c r="C50" s="109">
        <v>9412</v>
      </c>
      <c r="D50" s="109">
        <v>3862</v>
      </c>
      <c r="E50" s="109">
        <f t="shared" si="545"/>
        <v>13274</v>
      </c>
      <c r="F50" s="109">
        <v>8092</v>
      </c>
      <c r="G50" s="109">
        <v>3235</v>
      </c>
      <c r="H50" s="109">
        <f t="shared" si="651"/>
        <v>11327</v>
      </c>
      <c r="I50" s="118"/>
      <c r="J50" s="118"/>
      <c r="K50" s="118"/>
      <c r="L50" s="110">
        <f t="shared" ref="L50" si="706">F50+I50</f>
        <v>8092</v>
      </c>
      <c r="M50" s="61">
        <f t="shared" ref="M50" si="707">G50+J50</f>
        <v>3235</v>
      </c>
      <c r="N50" s="61">
        <f t="shared" ref="N50" si="708">H50+K50</f>
        <v>11327</v>
      </c>
      <c r="O50" s="111">
        <f t="shared" ref="O50" si="709">L50/C50</f>
        <v>0.85975350616234592</v>
      </c>
      <c r="P50" s="111">
        <f t="shared" ref="P50" si="710">M50/D50</f>
        <v>0.83764888658726044</v>
      </c>
      <c r="Q50" s="111">
        <f t="shared" ref="Q50" si="711">N50/E50</f>
        <v>0.85332228416453215</v>
      </c>
      <c r="R50" s="109">
        <v>401</v>
      </c>
      <c r="S50" s="109">
        <v>329</v>
      </c>
      <c r="T50" s="109">
        <f t="shared" ref="T50" si="712">R50+S50</f>
        <v>730</v>
      </c>
      <c r="U50" s="109">
        <v>350</v>
      </c>
      <c r="V50" s="109">
        <v>291</v>
      </c>
      <c r="W50" s="109">
        <f t="shared" ref="W50" si="713">U50+V50</f>
        <v>641</v>
      </c>
      <c r="X50" s="118"/>
      <c r="Y50" s="118"/>
      <c r="Z50" s="118"/>
      <c r="AA50" s="110">
        <f t="shared" ref="AA50" si="714">U50+X50</f>
        <v>350</v>
      </c>
      <c r="AB50" s="61">
        <f t="shared" ref="AB50" si="715">V50+Y50</f>
        <v>291</v>
      </c>
      <c r="AC50" s="61">
        <f t="shared" ref="AC50" si="716">W50+Z50</f>
        <v>641</v>
      </c>
      <c r="AD50" s="111">
        <f t="shared" ref="AD50" si="717">AA50/R50</f>
        <v>0.87281795511221949</v>
      </c>
      <c r="AE50" s="111">
        <f t="shared" ref="AE50" si="718">AB50/S50</f>
        <v>0.88449848024316113</v>
      </c>
      <c r="AF50" s="111">
        <f t="shared" ref="AF50" si="719">AC50/T50</f>
        <v>0.87808219178082192</v>
      </c>
      <c r="AG50" s="61">
        <f t="shared" si="511"/>
        <v>9813</v>
      </c>
      <c r="AH50" s="61">
        <f t="shared" si="512"/>
        <v>4191</v>
      </c>
      <c r="AI50" s="61">
        <f t="shared" si="513"/>
        <v>14004</v>
      </c>
      <c r="AJ50" s="61">
        <f t="shared" si="456"/>
        <v>8442</v>
      </c>
      <c r="AK50" s="61">
        <f t="shared" si="457"/>
        <v>3526</v>
      </c>
      <c r="AL50" s="61">
        <f t="shared" si="458"/>
        <v>11968</v>
      </c>
      <c r="AM50" s="91"/>
      <c r="AN50" s="91"/>
      <c r="AO50" s="91"/>
      <c r="AP50" s="61">
        <f t="shared" si="180"/>
        <v>8442</v>
      </c>
      <c r="AQ50" s="61">
        <f t="shared" si="181"/>
        <v>3526</v>
      </c>
      <c r="AR50" s="61">
        <f t="shared" si="182"/>
        <v>11968</v>
      </c>
      <c r="AS50" s="111">
        <f t="shared" ref="AS50" si="720">AP50/AG50</f>
        <v>0.86028737389177623</v>
      </c>
      <c r="AT50" s="111">
        <f t="shared" ref="AT50" si="721">AQ50/AH50</f>
        <v>0.84132665235027437</v>
      </c>
      <c r="AU50" s="111">
        <f t="shared" ref="AU50" si="722">AR50/AI50</f>
        <v>0.85461296772350759</v>
      </c>
      <c r="AV50" s="109">
        <v>1152</v>
      </c>
      <c r="AW50" s="109">
        <v>703</v>
      </c>
      <c r="AX50" s="109">
        <f t="shared" si="660"/>
        <v>1855</v>
      </c>
      <c r="AY50" s="109">
        <v>920</v>
      </c>
      <c r="AZ50" s="109">
        <v>656</v>
      </c>
      <c r="BA50" s="109">
        <f t="shared" si="661"/>
        <v>1576</v>
      </c>
      <c r="BB50" s="118"/>
      <c r="BC50" s="118"/>
      <c r="BD50" s="118"/>
      <c r="BE50" s="110">
        <f t="shared" ref="BE50" si="723">AY50+BB50</f>
        <v>920</v>
      </c>
      <c r="BF50" s="61">
        <f t="shared" ref="BF50" si="724">AZ50+BC50</f>
        <v>656</v>
      </c>
      <c r="BG50" s="61">
        <f t="shared" ref="BG50" si="725">BA50+BD50</f>
        <v>1576</v>
      </c>
      <c r="BH50" s="111">
        <f t="shared" ref="BH50" si="726">BE50/AV50</f>
        <v>0.79861111111111116</v>
      </c>
      <c r="BI50" s="111">
        <f t="shared" ref="BI50" si="727">BF50/AW50</f>
        <v>0.93314366998577525</v>
      </c>
      <c r="BJ50" s="111">
        <f t="shared" ref="BJ50" si="728">BG50/AX50</f>
        <v>0.84959568733153634</v>
      </c>
      <c r="BK50" s="114">
        <v>69</v>
      </c>
      <c r="BL50" s="114">
        <v>33</v>
      </c>
      <c r="BM50" s="114">
        <f t="shared" ref="BM50" si="729">BK50+BL50</f>
        <v>102</v>
      </c>
      <c r="BN50" s="114">
        <v>66</v>
      </c>
      <c r="BO50" s="114">
        <v>28</v>
      </c>
      <c r="BP50" s="114">
        <f t="shared" ref="BP50" si="730">BN50+BO50</f>
        <v>94</v>
      </c>
      <c r="BQ50" s="118"/>
      <c r="BR50" s="118"/>
      <c r="BS50" s="118"/>
      <c r="BT50" s="110">
        <f t="shared" ref="BT50" si="731">BN50+BQ50</f>
        <v>66</v>
      </c>
      <c r="BU50" s="61">
        <f t="shared" ref="BU50" si="732">BO50+BR50</f>
        <v>28</v>
      </c>
      <c r="BV50" s="61">
        <f t="shared" ref="BV50" si="733">BP50+BS50</f>
        <v>94</v>
      </c>
      <c r="BW50" s="111">
        <f>BT50/BK50</f>
        <v>0.95652173913043481</v>
      </c>
      <c r="BX50" s="111">
        <f>BU50/BL50</f>
        <v>0.84848484848484851</v>
      </c>
      <c r="BY50" s="111">
        <f>BV50/BM50</f>
        <v>0.92156862745098034</v>
      </c>
      <c r="BZ50" s="61">
        <f t="shared" ref="BZ50:CE52" si="734">AV50+BK50</f>
        <v>1221</v>
      </c>
      <c r="CA50" s="61">
        <f t="shared" si="734"/>
        <v>736</v>
      </c>
      <c r="CB50" s="61">
        <f t="shared" si="734"/>
        <v>1957</v>
      </c>
      <c r="CC50" s="61">
        <f t="shared" si="734"/>
        <v>986</v>
      </c>
      <c r="CD50" s="61">
        <f t="shared" si="734"/>
        <v>684</v>
      </c>
      <c r="CE50" s="61">
        <f t="shared" si="734"/>
        <v>1670</v>
      </c>
      <c r="CF50" s="91"/>
      <c r="CG50" s="91"/>
      <c r="CH50" s="91"/>
      <c r="CI50" s="61">
        <f t="shared" ref="CI50:CK52" si="735">BE50+BT50</f>
        <v>986</v>
      </c>
      <c r="CJ50" s="61">
        <f t="shared" si="735"/>
        <v>684</v>
      </c>
      <c r="CK50" s="61">
        <f t="shared" si="735"/>
        <v>1670</v>
      </c>
      <c r="CL50" s="111">
        <f t="shared" ref="CL50" si="736">CI50/BZ50</f>
        <v>0.80753480753480755</v>
      </c>
      <c r="CM50" s="111">
        <f t="shared" ref="CM50" si="737">CJ50/CA50</f>
        <v>0.92934782608695654</v>
      </c>
      <c r="CN50" s="111">
        <f t="shared" ref="CN50" si="738">CK50/CB50</f>
        <v>0.85334695963208995</v>
      </c>
      <c r="CO50" s="114">
        <v>80</v>
      </c>
      <c r="CP50" s="114">
        <v>38</v>
      </c>
      <c r="CQ50" s="114">
        <f t="shared" si="669"/>
        <v>118</v>
      </c>
      <c r="CR50" s="114">
        <v>65</v>
      </c>
      <c r="CS50" s="114">
        <v>27</v>
      </c>
      <c r="CT50" s="114">
        <f t="shared" si="670"/>
        <v>92</v>
      </c>
      <c r="CU50" s="118"/>
      <c r="CV50" s="118"/>
      <c r="CW50" s="118"/>
      <c r="CX50" s="114">
        <f t="shared" si="693"/>
        <v>65</v>
      </c>
      <c r="CY50" s="114">
        <f t="shared" si="693"/>
        <v>27</v>
      </c>
      <c r="CZ50" s="114">
        <f t="shared" si="693"/>
        <v>92</v>
      </c>
      <c r="DA50" s="111">
        <f t="shared" si="674"/>
        <v>0.8125</v>
      </c>
      <c r="DB50" s="111">
        <f t="shared" si="674"/>
        <v>0.71052631578947367</v>
      </c>
      <c r="DC50" s="111">
        <f t="shared" si="674"/>
        <v>0.77966101694915257</v>
      </c>
      <c r="DD50" s="109">
        <v>3</v>
      </c>
      <c r="DE50" s="109">
        <v>1</v>
      </c>
      <c r="DF50" s="109">
        <f t="shared" ref="DF50" si="739">DD50+DE50</f>
        <v>4</v>
      </c>
      <c r="DG50" s="109">
        <v>2</v>
      </c>
      <c r="DH50" s="109">
        <v>1</v>
      </c>
      <c r="DI50" s="109">
        <f t="shared" ref="DI50" si="740">DG50+DH50</f>
        <v>3</v>
      </c>
      <c r="DJ50" s="118"/>
      <c r="DK50" s="118"/>
      <c r="DL50" s="118"/>
      <c r="DM50" s="110">
        <f>DG50+DJ50</f>
        <v>2</v>
      </c>
      <c r="DN50" s="61">
        <f t="shared" ref="DN50" si="741">DH50+DK50</f>
        <v>1</v>
      </c>
      <c r="DO50" s="61">
        <f t="shared" ref="DO50" si="742">DI50+DL50</f>
        <v>3</v>
      </c>
      <c r="DP50" s="111">
        <f>DM50/DD50</f>
        <v>0.66666666666666663</v>
      </c>
      <c r="DQ50" s="111">
        <f>DN50/DE50</f>
        <v>1</v>
      </c>
      <c r="DR50" s="111">
        <f>DO50/DF50</f>
        <v>0.75</v>
      </c>
      <c r="DS50" s="61">
        <f t="shared" si="702"/>
        <v>83</v>
      </c>
      <c r="DT50" s="61">
        <f t="shared" si="702"/>
        <v>39</v>
      </c>
      <c r="DU50" s="61">
        <f t="shared" si="702"/>
        <v>122</v>
      </c>
      <c r="DV50" s="61">
        <f t="shared" si="702"/>
        <v>67</v>
      </c>
      <c r="DW50" s="61">
        <f t="shared" si="702"/>
        <v>28</v>
      </c>
      <c r="DX50" s="61">
        <f t="shared" si="702"/>
        <v>95</v>
      </c>
      <c r="DY50" s="91"/>
      <c r="DZ50" s="91"/>
      <c r="EA50" s="91"/>
      <c r="EB50" s="61">
        <f t="shared" si="703"/>
        <v>67</v>
      </c>
      <c r="EC50" s="61">
        <f t="shared" si="703"/>
        <v>28</v>
      </c>
      <c r="ED50" s="61">
        <f t="shared" si="703"/>
        <v>95</v>
      </c>
      <c r="EE50" s="111">
        <f t="shared" ref="EE50" si="743">EB50/DS50</f>
        <v>0.80722891566265065</v>
      </c>
      <c r="EF50" s="111">
        <f t="shared" ref="EF50:EF52" si="744">EC50/DT50</f>
        <v>0.71794871794871795</v>
      </c>
      <c r="EG50" s="111">
        <f t="shared" ref="EG50" si="745">ED50/DU50</f>
        <v>0.77868852459016391</v>
      </c>
      <c r="EH50" s="61">
        <f t="shared" si="106"/>
        <v>8442</v>
      </c>
      <c r="EI50" s="61">
        <f t="shared" si="107"/>
        <v>3526</v>
      </c>
      <c r="EJ50" s="61">
        <f t="shared" si="108"/>
        <v>11968</v>
      </c>
      <c r="EK50" s="61">
        <v>6165</v>
      </c>
      <c r="EL50" s="61">
        <v>2810</v>
      </c>
      <c r="EM50" s="61">
        <f>EK50+EL50</f>
        <v>8975</v>
      </c>
      <c r="EN50" s="115">
        <f t="shared" ref="EN50" si="746">+EK50*100/EH50</f>
        <v>73.027718550106613</v>
      </c>
      <c r="EO50" s="115">
        <f t="shared" ref="EO50" si="747">+EL50*100/EI50</f>
        <v>79.693703913783324</v>
      </c>
      <c r="EP50" s="115">
        <f t="shared" ref="EP50" si="748">+EM50*100/EJ50</f>
        <v>74.991644385026731</v>
      </c>
      <c r="EQ50" s="61">
        <f t="shared" ref="EQ50" si="749">+CI50</f>
        <v>986</v>
      </c>
      <c r="ER50" s="61">
        <f t="shared" ref="ER50" si="750">+CJ50</f>
        <v>684</v>
      </c>
      <c r="ES50" s="61">
        <f t="shared" ref="ES50" si="751">+CK50</f>
        <v>1670</v>
      </c>
      <c r="ET50" s="61">
        <v>760</v>
      </c>
      <c r="EU50" s="61">
        <v>573</v>
      </c>
      <c r="EV50" s="61">
        <f>ET50+EU50</f>
        <v>1333</v>
      </c>
      <c r="EW50" s="115">
        <f t="shared" ref="EW50" si="752">+ET50*100/EQ50</f>
        <v>77.079107505070994</v>
      </c>
      <c r="EX50" s="115">
        <f t="shared" ref="EX50" si="753">+EU50*100/ER50</f>
        <v>83.771929824561397</v>
      </c>
      <c r="EY50" s="115">
        <f t="shared" ref="EY50" si="754">+EV50*100/ES50</f>
        <v>79.820359281437121</v>
      </c>
      <c r="EZ50" s="61">
        <f t="shared" ref="EZ50" si="755">+EB50</f>
        <v>67</v>
      </c>
      <c r="FA50" s="61">
        <f t="shared" ref="FA50" si="756">+EC50</f>
        <v>28</v>
      </c>
      <c r="FB50" s="61">
        <f t="shared" ref="FB50" si="757">+ED50</f>
        <v>95</v>
      </c>
      <c r="FC50" s="61">
        <v>1</v>
      </c>
      <c r="FD50" s="61">
        <v>0</v>
      </c>
      <c r="FE50" s="61">
        <v>1</v>
      </c>
      <c r="FF50" s="115">
        <f t="shared" ref="FF50" si="758">+FC50*100/EZ50</f>
        <v>1.4925373134328359</v>
      </c>
      <c r="FG50" s="115">
        <f t="shared" ref="FG50" si="759">+FD50*100/FA50</f>
        <v>0</v>
      </c>
      <c r="FH50" s="115">
        <f t="shared" ref="FH50" si="760">+FE50*100/FB50</f>
        <v>1.0526315789473684</v>
      </c>
    </row>
    <row r="51" spans="1:164" s="74" customFormat="1" ht="29.25" customHeight="1" x14ac:dyDescent="0.2">
      <c r="A51" s="127">
        <v>40</v>
      </c>
      <c r="B51" s="128" t="s">
        <v>69</v>
      </c>
      <c r="C51" s="109">
        <v>631</v>
      </c>
      <c r="D51" s="109">
        <v>37</v>
      </c>
      <c r="E51" s="109">
        <f>C51+D51</f>
        <v>668</v>
      </c>
      <c r="F51" s="109">
        <v>598</v>
      </c>
      <c r="G51" s="109">
        <v>37</v>
      </c>
      <c r="H51" s="109">
        <f t="shared" si="651"/>
        <v>635</v>
      </c>
      <c r="I51" s="118"/>
      <c r="J51" s="118"/>
      <c r="K51" s="118"/>
      <c r="L51" s="110">
        <f t="shared" ref="L51:N52" si="761">F51+I51</f>
        <v>598</v>
      </c>
      <c r="M51" s="61">
        <f t="shared" si="761"/>
        <v>37</v>
      </c>
      <c r="N51" s="61">
        <f t="shared" si="761"/>
        <v>635</v>
      </c>
      <c r="O51" s="111">
        <f t="shared" ref="O51:Q53" si="762">L51/C51</f>
        <v>0.94770206022187009</v>
      </c>
      <c r="P51" s="111">
        <f t="shared" si="762"/>
        <v>1</v>
      </c>
      <c r="Q51" s="111">
        <f t="shared" si="762"/>
        <v>0.95059880239520955</v>
      </c>
      <c r="R51" s="109">
        <v>32</v>
      </c>
      <c r="S51" s="109">
        <v>4</v>
      </c>
      <c r="T51" s="109">
        <f>R51+S51</f>
        <v>36</v>
      </c>
      <c r="U51" s="109">
        <v>25</v>
      </c>
      <c r="V51" s="109">
        <v>3</v>
      </c>
      <c r="W51" s="109">
        <f>U51+V51</f>
        <v>28</v>
      </c>
      <c r="X51" s="118"/>
      <c r="Y51" s="118"/>
      <c r="Z51" s="118"/>
      <c r="AA51" s="110">
        <f t="shared" ref="AA51:AC52" si="763">U51+X51</f>
        <v>25</v>
      </c>
      <c r="AB51" s="61">
        <f t="shared" si="763"/>
        <v>3</v>
      </c>
      <c r="AC51" s="61">
        <f t="shared" si="763"/>
        <v>28</v>
      </c>
      <c r="AD51" s="111">
        <f t="shared" ref="AD51:AF53" si="764">AA51/R51</f>
        <v>0.78125</v>
      </c>
      <c r="AE51" s="111">
        <f t="shared" si="764"/>
        <v>0.75</v>
      </c>
      <c r="AF51" s="111">
        <f t="shared" si="764"/>
        <v>0.77777777777777779</v>
      </c>
      <c r="AG51" s="61">
        <f t="shared" si="511"/>
        <v>663</v>
      </c>
      <c r="AH51" s="61">
        <f t="shared" si="512"/>
        <v>41</v>
      </c>
      <c r="AI51" s="61">
        <f t="shared" si="513"/>
        <v>704</v>
      </c>
      <c r="AJ51" s="61">
        <f t="shared" si="456"/>
        <v>623</v>
      </c>
      <c r="AK51" s="61">
        <f t="shared" si="457"/>
        <v>40</v>
      </c>
      <c r="AL51" s="61">
        <f t="shared" si="458"/>
        <v>663</v>
      </c>
      <c r="AM51" s="91"/>
      <c r="AN51" s="91"/>
      <c r="AO51" s="91"/>
      <c r="AP51" s="61">
        <f t="shared" si="180"/>
        <v>623</v>
      </c>
      <c r="AQ51" s="61">
        <f t="shared" si="181"/>
        <v>40</v>
      </c>
      <c r="AR51" s="61">
        <f t="shared" si="182"/>
        <v>663</v>
      </c>
      <c r="AS51" s="111">
        <f t="shared" ref="AS51:AU52" si="765">AP51/AG51</f>
        <v>0.9396681749622926</v>
      </c>
      <c r="AT51" s="111">
        <f t="shared" si="765"/>
        <v>0.97560975609756095</v>
      </c>
      <c r="AU51" s="111">
        <f t="shared" si="765"/>
        <v>0.94176136363636365</v>
      </c>
      <c r="AV51" s="109">
        <v>12</v>
      </c>
      <c r="AW51" s="109">
        <v>4</v>
      </c>
      <c r="AX51" s="109">
        <f>AV51+AW51</f>
        <v>16</v>
      </c>
      <c r="AY51" s="109">
        <v>11</v>
      </c>
      <c r="AZ51" s="109">
        <v>4</v>
      </c>
      <c r="BA51" s="109">
        <f>AY51+AZ51</f>
        <v>15</v>
      </c>
      <c r="BB51" s="118"/>
      <c r="BC51" s="118"/>
      <c r="BD51" s="118"/>
      <c r="BE51" s="110">
        <f t="shared" ref="BE51:BG52" si="766">AY51+BB51</f>
        <v>11</v>
      </c>
      <c r="BF51" s="61">
        <f t="shared" si="766"/>
        <v>4</v>
      </c>
      <c r="BG51" s="61">
        <f t="shared" si="766"/>
        <v>15</v>
      </c>
      <c r="BH51" s="111">
        <f t="shared" ref="BH51:BJ53" si="767">BE51/AV51</f>
        <v>0.91666666666666663</v>
      </c>
      <c r="BI51" s="111">
        <f t="shared" si="767"/>
        <v>1</v>
      </c>
      <c r="BJ51" s="111">
        <f t="shared" si="767"/>
        <v>0.9375</v>
      </c>
      <c r="BK51" s="114">
        <v>1</v>
      </c>
      <c r="BL51" s="114"/>
      <c r="BM51" s="114">
        <v>1</v>
      </c>
      <c r="BN51" s="114">
        <v>1</v>
      </c>
      <c r="BO51" s="114"/>
      <c r="BP51" s="114">
        <v>1</v>
      </c>
      <c r="BQ51" s="118"/>
      <c r="BR51" s="118"/>
      <c r="BS51" s="118"/>
      <c r="BT51" s="110">
        <f t="shared" ref="BT51:BT52" si="768">BN51+BQ51</f>
        <v>1</v>
      </c>
      <c r="BU51" s="61">
        <f t="shared" ref="BU51:BU52" si="769">BO51+BR51</f>
        <v>0</v>
      </c>
      <c r="BV51" s="61">
        <f t="shared" ref="BV51:BV52" si="770">BP51+BS51</f>
        <v>1</v>
      </c>
      <c r="BW51" s="111">
        <f t="shared" ref="BW51:BW52" si="771">BT51/BK51</f>
        <v>1</v>
      </c>
      <c r="BX51" s="111"/>
      <c r="BY51" s="111">
        <f t="shared" ref="BY51:BY52" si="772">BV51/BM51</f>
        <v>1</v>
      </c>
      <c r="BZ51" s="61">
        <f t="shared" si="734"/>
        <v>13</v>
      </c>
      <c r="CA51" s="61">
        <f t="shared" si="734"/>
        <v>4</v>
      </c>
      <c r="CB51" s="61">
        <f t="shared" si="734"/>
        <v>17</v>
      </c>
      <c r="CC51" s="61">
        <f t="shared" si="734"/>
        <v>12</v>
      </c>
      <c r="CD51" s="61">
        <f t="shared" si="734"/>
        <v>4</v>
      </c>
      <c r="CE51" s="61">
        <f t="shared" si="734"/>
        <v>16</v>
      </c>
      <c r="CF51" s="91"/>
      <c r="CG51" s="91"/>
      <c r="CH51" s="91"/>
      <c r="CI51" s="61">
        <f t="shared" si="735"/>
        <v>12</v>
      </c>
      <c r="CJ51" s="61">
        <f t="shared" si="735"/>
        <v>4</v>
      </c>
      <c r="CK51" s="61">
        <f t="shared" si="735"/>
        <v>16</v>
      </c>
      <c r="CL51" s="111">
        <f t="shared" ref="CL51:CN52" si="773">CI51/BZ51</f>
        <v>0.92307692307692313</v>
      </c>
      <c r="CM51" s="111">
        <f t="shared" si="773"/>
        <v>1</v>
      </c>
      <c r="CN51" s="111">
        <f t="shared" si="773"/>
        <v>0.94117647058823528</v>
      </c>
      <c r="CO51" s="109">
        <v>14</v>
      </c>
      <c r="CP51" s="109"/>
      <c r="CQ51" s="109">
        <f>CO51+CP51</f>
        <v>14</v>
      </c>
      <c r="CR51" s="109">
        <v>11</v>
      </c>
      <c r="CS51" s="109"/>
      <c r="CT51" s="109">
        <f>CR51+CS51</f>
        <v>11</v>
      </c>
      <c r="CU51" s="118"/>
      <c r="CV51" s="118"/>
      <c r="CW51" s="118"/>
      <c r="CX51" s="110">
        <f t="shared" ref="CX51:CZ52" si="774">CR51+CU51</f>
        <v>11</v>
      </c>
      <c r="CY51" s="61">
        <f t="shared" si="774"/>
        <v>0</v>
      </c>
      <c r="CZ51" s="61">
        <f t="shared" si="774"/>
        <v>11</v>
      </c>
      <c r="DA51" s="111">
        <f t="shared" si="674"/>
        <v>0.7857142857142857</v>
      </c>
      <c r="DB51" s="91"/>
      <c r="DC51" s="111">
        <f t="shared" si="674"/>
        <v>0.7857142857142857</v>
      </c>
      <c r="DD51" s="118"/>
      <c r="DE51" s="118"/>
      <c r="DF51" s="118"/>
      <c r="DG51" s="118"/>
      <c r="DH51" s="118"/>
      <c r="DI51" s="118"/>
      <c r="DJ51" s="118"/>
      <c r="DK51" s="118"/>
      <c r="DL51" s="118"/>
      <c r="DM51" s="91"/>
      <c r="DN51" s="91"/>
      <c r="DO51" s="91"/>
      <c r="DP51" s="123"/>
      <c r="DQ51" s="123"/>
      <c r="DR51" s="123"/>
      <c r="DS51" s="61">
        <f t="shared" si="702"/>
        <v>14</v>
      </c>
      <c r="DT51" s="61">
        <v>0</v>
      </c>
      <c r="DU51" s="61">
        <f t="shared" si="702"/>
        <v>14</v>
      </c>
      <c r="DV51" s="61">
        <f t="shared" si="702"/>
        <v>11</v>
      </c>
      <c r="DW51" s="61">
        <f t="shared" si="702"/>
        <v>0</v>
      </c>
      <c r="DX51" s="61">
        <f t="shared" si="702"/>
        <v>11</v>
      </c>
      <c r="DY51" s="91"/>
      <c r="DZ51" s="91"/>
      <c r="EA51" s="91"/>
      <c r="EB51" s="61">
        <f t="shared" si="703"/>
        <v>11</v>
      </c>
      <c r="EC51" s="61">
        <f t="shared" si="703"/>
        <v>0</v>
      </c>
      <c r="ED51" s="61">
        <f t="shared" si="703"/>
        <v>11</v>
      </c>
      <c r="EE51" s="111">
        <f>EB51/DS51</f>
        <v>0.7857142857142857</v>
      </c>
      <c r="EF51" s="91"/>
      <c r="EG51" s="111">
        <f>ED51/DU51</f>
        <v>0.7857142857142857</v>
      </c>
      <c r="EH51" s="61">
        <f t="shared" si="106"/>
        <v>623</v>
      </c>
      <c r="EI51" s="61">
        <f t="shared" si="107"/>
        <v>40</v>
      </c>
      <c r="EJ51" s="61">
        <f t="shared" si="108"/>
        <v>663</v>
      </c>
      <c r="EK51" s="61">
        <v>131</v>
      </c>
      <c r="EL51" s="61">
        <v>13</v>
      </c>
      <c r="EM51" s="61">
        <f>EK51+EL51</f>
        <v>144</v>
      </c>
      <c r="EN51" s="115">
        <f t="shared" ref="EN51:EP52" si="775">+EK51*100/EH51</f>
        <v>21.02728731942215</v>
      </c>
      <c r="EO51" s="115">
        <f t="shared" si="775"/>
        <v>32.5</v>
      </c>
      <c r="EP51" s="115">
        <f t="shared" si="775"/>
        <v>21.719457013574662</v>
      </c>
      <c r="EQ51" s="61">
        <f t="shared" ref="EQ51:ES52" si="776">+CI51</f>
        <v>12</v>
      </c>
      <c r="ER51" s="61">
        <f t="shared" si="776"/>
        <v>4</v>
      </c>
      <c r="ES51" s="61">
        <f t="shared" si="776"/>
        <v>16</v>
      </c>
      <c r="ET51" s="61">
        <v>1</v>
      </c>
      <c r="EU51" s="61"/>
      <c r="EV51" s="61">
        <f>ET51+EU51</f>
        <v>1</v>
      </c>
      <c r="EW51" s="115">
        <f t="shared" si="697"/>
        <v>8.3333333333333339</v>
      </c>
      <c r="EX51" s="115">
        <f t="shared" si="698"/>
        <v>0</v>
      </c>
      <c r="EY51" s="115">
        <f t="shared" si="699"/>
        <v>6.25</v>
      </c>
      <c r="EZ51" s="61">
        <f t="shared" ref="EZ51:FB52" si="777">+EB51</f>
        <v>11</v>
      </c>
      <c r="FA51" s="91"/>
      <c r="FB51" s="61">
        <f t="shared" si="777"/>
        <v>11</v>
      </c>
      <c r="FC51" s="61">
        <v>1</v>
      </c>
      <c r="FD51" s="91"/>
      <c r="FE51" s="61">
        <f>FC51+FD51</f>
        <v>1</v>
      </c>
      <c r="FF51" s="115">
        <f t="shared" ref="FF51:FF52" si="778">+FC51*100/EZ51</f>
        <v>9.0909090909090917</v>
      </c>
      <c r="FG51" s="91"/>
      <c r="FH51" s="115">
        <f t="shared" ref="FH51:FH52" si="779">+FE51*100/FB51</f>
        <v>9.0909090909090917</v>
      </c>
    </row>
    <row r="52" spans="1:164" s="121" customFormat="1" ht="29.25" customHeight="1" x14ac:dyDescent="0.2">
      <c r="A52" s="127">
        <v>41</v>
      </c>
      <c r="B52" s="128" t="s">
        <v>103</v>
      </c>
      <c r="C52" s="109">
        <v>16261</v>
      </c>
      <c r="D52" s="109">
        <v>12310</v>
      </c>
      <c r="E52" s="109">
        <f>C52+D52</f>
        <v>28571</v>
      </c>
      <c r="F52" s="109">
        <v>11980</v>
      </c>
      <c r="G52" s="109">
        <v>10901</v>
      </c>
      <c r="H52" s="109">
        <f t="shared" si="651"/>
        <v>22881</v>
      </c>
      <c r="I52" s="109">
        <v>350</v>
      </c>
      <c r="J52" s="109">
        <v>217</v>
      </c>
      <c r="K52" s="109">
        <f>I52+J52</f>
        <v>567</v>
      </c>
      <c r="L52" s="110">
        <f t="shared" si="761"/>
        <v>12330</v>
      </c>
      <c r="M52" s="61">
        <f t="shared" si="761"/>
        <v>11118</v>
      </c>
      <c r="N52" s="61">
        <f t="shared" si="761"/>
        <v>23448</v>
      </c>
      <c r="O52" s="111">
        <f t="shared" si="762"/>
        <v>0.75825594981858435</v>
      </c>
      <c r="P52" s="111">
        <f t="shared" si="762"/>
        <v>0.9031681559707555</v>
      </c>
      <c r="Q52" s="111">
        <f t="shared" si="762"/>
        <v>0.82069231038465573</v>
      </c>
      <c r="R52" s="109">
        <v>914</v>
      </c>
      <c r="S52" s="109">
        <v>277</v>
      </c>
      <c r="T52" s="109">
        <f>R52+S52</f>
        <v>1191</v>
      </c>
      <c r="U52" s="109">
        <v>368</v>
      </c>
      <c r="V52" s="109">
        <v>124</v>
      </c>
      <c r="W52" s="109">
        <f>U52+V52</f>
        <v>492</v>
      </c>
      <c r="X52" s="118"/>
      <c r="Y52" s="118"/>
      <c r="Z52" s="118"/>
      <c r="AA52" s="110">
        <f t="shared" si="763"/>
        <v>368</v>
      </c>
      <c r="AB52" s="61">
        <f t="shared" si="763"/>
        <v>124</v>
      </c>
      <c r="AC52" s="61">
        <f t="shared" si="763"/>
        <v>492</v>
      </c>
      <c r="AD52" s="111">
        <f t="shared" si="764"/>
        <v>0.40262582056892782</v>
      </c>
      <c r="AE52" s="111">
        <f t="shared" si="764"/>
        <v>0.44765342960288806</v>
      </c>
      <c r="AF52" s="111">
        <f t="shared" si="764"/>
        <v>0.41309823677581864</v>
      </c>
      <c r="AG52" s="61">
        <f t="shared" si="511"/>
        <v>17175</v>
      </c>
      <c r="AH52" s="61">
        <f t="shared" si="512"/>
        <v>12587</v>
      </c>
      <c r="AI52" s="61">
        <f t="shared" si="513"/>
        <v>29762</v>
      </c>
      <c r="AJ52" s="61">
        <f t="shared" si="456"/>
        <v>12348</v>
      </c>
      <c r="AK52" s="61">
        <f t="shared" si="457"/>
        <v>11025</v>
      </c>
      <c r="AL52" s="61">
        <f t="shared" si="458"/>
        <v>23373</v>
      </c>
      <c r="AM52" s="61">
        <f>I52+X52</f>
        <v>350</v>
      </c>
      <c r="AN52" s="61">
        <f>J52+Y52</f>
        <v>217</v>
      </c>
      <c r="AO52" s="61">
        <f>K52+Z52</f>
        <v>567</v>
      </c>
      <c r="AP52" s="61">
        <f t="shared" si="180"/>
        <v>12698</v>
      </c>
      <c r="AQ52" s="61">
        <f t="shared" si="181"/>
        <v>11242</v>
      </c>
      <c r="AR52" s="61">
        <f t="shared" si="182"/>
        <v>23940</v>
      </c>
      <c r="AS52" s="111">
        <f t="shared" si="765"/>
        <v>0.73933042212518196</v>
      </c>
      <c r="AT52" s="111">
        <f t="shared" si="765"/>
        <v>0.89314371971081274</v>
      </c>
      <c r="AU52" s="111">
        <f t="shared" si="765"/>
        <v>0.80438142597943685</v>
      </c>
      <c r="AV52" s="109">
        <v>1278</v>
      </c>
      <c r="AW52" s="109">
        <v>1174</v>
      </c>
      <c r="AX52" s="109">
        <f>AV52+AW52</f>
        <v>2452</v>
      </c>
      <c r="AY52" s="109">
        <v>782</v>
      </c>
      <c r="AZ52" s="109">
        <v>948</v>
      </c>
      <c r="BA52" s="109">
        <f>AY52+AZ52</f>
        <v>1730</v>
      </c>
      <c r="BB52" s="109">
        <v>9</v>
      </c>
      <c r="BC52" s="109">
        <v>2</v>
      </c>
      <c r="BD52" s="109">
        <v>11</v>
      </c>
      <c r="BE52" s="110">
        <f t="shared" si="766"/>
        <v>791</v>
      </c>
      <c r="BF52" s="61">
        <f t="shared" si="766"/>
        <v>950</v>
      </c>
      <c r="BG52" s="61">
        <f t="shared" si="766"/>
        <v>1741</v>
      </c>
      <c r="BH52" s="111">
        <f t="shared" si="767"/>
        <v>0.61893583724569645</v>
      </c>
      <c r="BI52" s="111">
        <f t="shared" si="767"/>
        <v>0.80919931856899485</v>
      </c>
      <c r="BJ52" s="111">
        <f t="shared" si="767"/>
        <v>0.71003262642740617</v>
      </c>
      <c r="BK52" s="114">
        <v>96</v>
      </c>
      <c r="BL52" s="114">
        <v>35</v>
      </c>
      <c r="BM52" s="114">
        <v>131</v>
      </c>
      <c r="BN52" s="114">
        <v>39</v>
      </c>
      <c r="BO52" s="114">
        <v>17</v>
      </c>
      <c r="BP52" s="114">
        <v>56</v>
      </c>
      <c r="BQ52" s="118"/>
      <c r="BR52" s="118"/>
      <c r="BS52" s="118"/>
      <c r="BT52" s="110">
        <f t="shared" si="768"/>
        <v>39</v>
      </c>
      <c r="BU52" s="61">
        <f t="shared" si="769"/>
        <v>17</v>
      </c>
      <c r="BV52" s="61">
        <f t="shared" si="770"/>
        <v>56</v>
      </c>
      <c r="BW52" s="111">
        <f t="shared" si="771"/>
        <v>0.40625</v>
      </c>
      <c r="BX52" s="111">
        <f t="shared" ref="BX52" si="780">BU52/BL52</f>
        <v>0.48571428571428571</v>
      </c>
      <c r="BY52" s="111">
        <f t="shared" si="772"/>
        <v>0.42748091603053434</v>
      </c>
      <c r="BZ52" s="61">
        <f t="shared" si="734"/>
        <v>1374</v>
      </c>
      <c r="CA52" s="61">
        <f t="shared" si="734"/>
        <v>1209</v>
      </c>
      <c r="CB52" s="61">
        <f t="shared" si="734"/>
        <v>2583</v>
      </c>
      <c r="CC52" s="61">
        <f t="shared" si="734"/>
        <v>821</v>
      </c>
      <c r="CD52" s="61">
        <f t="shared" si="734"/>
        <v>965</v>
      </c>
      <c r="CE52" s="61">
        <f t="shared" si="734"/>
        <v>1786</v>
      </c>
      <c r="CF52" s="61">
        <f>BB52+BQ52</f>
        <v>9</v>
      </c>
      <c r="CG52" s="61">
        <f>BC52+BR52</f>
        <v>2</v>
      </c>
      <c r="CH52" s="61">
        <f>BD52+BS52</f>
        <v>11</v>
      </c>
      <c r="CI52" s="61">
        <f t="shared" si="735"/>
        <v>830</v>
      </c>
      <c r="CJ52" s="61">
        <f t="shared" si="735"/>
        <v>967</v>
      </c>
      <c r="CK52" s="61">
        <f t="shared" si="735"/>
        <v>1797</v>
      </c>
      <c r="CL52" s="111">
        <f t="shared" si="773"/>
        <v>0.60407569141193596</v>
      </c>
      <c r="CM52" s="111">
        <f t="shared" si="773"/>
        <v>0.79983457402812241</v>
      </c>
      <c r="CN52" s="111">
        <f t="shared" si="773"/>
        <v>0.69570267131242736</v>
      </c>
      <c r="CO52" s="109">
        <v>117</v>
      </c>
      <c r="CP52" s="109">
        <v>124</v>
      </c>
      <c r="CQ52" s="109">
        <f>CO52+CP52</f>
        <v>241</v>
      </c>
      <c r="CR52" s="109">
        <v>69</v>
      </c>
      <c r="CS52" s="109">
        <v>89</v>
      </c>
      <c r="CT52" s="109">
        <f>CR52+CS52</f>
        <v>158</v>
      </c>
      <c r="CU52" s="109">
        <v>1</v>
      </c>
      <c r="CV52" s="118"/>
      <c r="CW52" s="109">
        <v>1</v>
      </c>
      <c r="CX52" s="110">
        <f t="shared" si="774"/>
        <v>70</v>
      </c>
      <c r="CY52" s="61">
        <f t="shared" si="774"/>
        <v>89</v>
      </c>
      <c r="CZ52" s="61">
        <f t="shared" si="774"/>
        <v>159</v>
      </c>
      <c r="DA52" s="111">
        <f>CX52/CO52</f>
        <v>0.59829059829059827</v>
      </c>
      <c r="DB52" s="111">
        <f t="shared" si="674"/>
        <v>0.717741935483871</v>
      </c>
      <c r="DC52" s="111">
        <f>CZ52/CQ52</f>
        <v>0.65975103734439833</v>
      </c>
      <c r="DD52" s="109">
        <v>12</v>
      </c>
      <c r="DE52" s="109">
        <v>11</v>
      </c>
      <c r="DF52" s="109">
        <v>23</v>
      </c>
      <c r="DG52" s="109">
        <v>7</v>
      </c>
      <c r="DH52" s="109">
        <v>7</v>
      </c>
      <c r="DI52" s="109">
        <v>14</v>
      </c>
      <c r="DJ52" s="118"/>
      <c r="DK52" s="118"/>
      <c r="DL52" s="118"/>
      <c r="DM52" s="110">
        <f t="shared" ref="DM52" si="781">DG52+DJ52</f>
        <v>7</v>
      </c>
      <c r="DN52" s="61">
        <f t="shared" ref="DN52" si="782">DH52+DK52</f>
        <v>7</v>
      </c>
      <c r="DO52" s="61">
        <f t="shared" ref="DO52" si="783">DI52+DL52</f>
        <v>14</v>
      </c>
      <c r="DP52" s="111">
        <f t="shared" ref="DP52:DR53" si="784">DM52/DD52</f>
        <v>0.58333333333333337</v>
      </c>
      <c r="DQ52" s="111">
        <f t="shared" si="784"/>
        <v>0.63636363636363635</v>
      </c>
      <c r="DR52" s="111">
        <f t="shared" si="784"/>
        <v>0.60869565217391308</v>
      </c>
      <c r="DS52" s="61">
        <f t="shared" si="702"/>
        <v>129</v>
      </c>
      <c r="DT52" s="61">
        <f t="shared" si="702"/>
        <v>135</v>
      </c>
      <c r="DU52" s="61">
        <f t="shared" si="702"/>
        <v>264</v>
      </c>
      <c r="DV52" s="61">
        <f t="shared" si="702"/>
        <v>76</v>
      </c>
      <c r="DW52" s="61">
        <f t="shared" si="702"/>
        <v>96</v>
      </c>
      <c r="DX52" s="61">
        <f t="shared" si="702"/>
        <v>172</v>
      </c>
      <c r="DY52" s="61">
        <f>CU52+DJ52</f>
        <v>1</v>
      </c>
      <c r="DZ52" s="61">
        <f>CV52+DK52</f>
        <v>0</v>
      </c>
      <c r="EA52" s="61">
        <f>CW52+DL52</f>
        <v>1</v>
      </c>
      <c r="EB52" s="61">
        <f t="shared" si="703"/>
        <v>77</v>
      </c>
      <c r="EC52" s="61">
        <f t="shared" si="703"/>
        <v>96</v>
      </c>
      <c r="ED52" s="61">
        <f t="shared" si="703"/>
        <v>173</v>
      </c>
      <c r="EE52" s="111">
        <f>EB52/DS52</f>
        <v>0.5968992248062015</v>
      </c>
      <c r="EF52" s="111">
        <f t="shared" si="744"/>
        <v>0.71111111111111114</v>
      </c>
      <c r="EG52" s="111">
        <f>ED52/DU52</f>
        <v>0.65530303030303028</v>
      </c>
      <c r="EH52" s="61">
        <f t="shared" ref="EH52" si="785">+AP52</f>
        <v>12698</v>
      </c>
      <c r="EI52" s="61">
        <f t="shared" ref="EI52" si="786">+AQ52</f>
        <v>11242</v>
      </c>
      <c r="EJ52" s="61">
        <f t="shared" ref="EJ52" si="787">+AR52</f>
        <v>23940</v>
      </c>
      <c r="EK52" s="61">
        <v>1577</v>
      </c>
      <c r="EL52" s="61">
        <v>4204</v>
      </c>
      <c r="EM52" s="61">
        <v>5781</v>
      </c>
      <c r="EN52" s="115">
        <f t="shared" si="775"/>
        <v>12.419278626555363</v>
      </c>
      <c r="EO52" s="115">
        <f t="shared" si="775"/>
        <v>37.395481231097669</v>
      </c>
      <c r="EP52" s="115">
        <f t="shared" si="775"/>
        <v>24.147869674185465</v>
      </c>
      <c r="EQ52" s="61">
        <f t="shared" si="776"/>
        <v>830</v>
      </c>
      <c r="ER52" s="61">
        <f t="shared" si="776"/>
        <v>967</v>
      </c>
      <c r="ES52" s="61">
        <f t="shared" si="776"/>
        <v>1797</v>
      </c>
      <c r="ET52" s="61">
        <v>69</v>
      </c>
      <c r="EU52" s="61">
        <v>264</v>
      </c>
      <c r="EV52" s="61">
        <f>ET52+EU52</f>
        <v>333</v>
      </c>
      <c r="EW52" s="115">
        <f t="shared" si="697"/>
        <v>8.3132530120481931</v>
      </c>
      <c r="EX52" s="115">
        <f t="shared" si="698"/>
        <v>27.300930713547054</v>
      </c>
      <c r="EY52" s="115">
        <f t="shared" si="699"/>
        <v>18.530884808013354</v>
      </c>
      <c r="EZ52" s="61">
        <f t="shared" si="777"/>
        <v>77</v>
      </c>
      <c r="FA52" s="61">
        <f t="shared" si="777"/>
        <v>96</v>
      </c>
      <c r="FB52" s="61">
        <f t="shared" si="777"/>
        <v>173</v>
      </c>
      <c r="FC52" s="61">
        <v>7</v>
      </c>
      <c r="FD52" s="61">
        <v>35</v>
      </c>
      <c r="FE52" s="61">
        <f>FC52+FD52</f>
        <v>42</v>
      </c>
      <c r="FF52" s="115">
        <f t="shared" si="778"/>
        <v>9.0909090909090917</v>
      </c>
      <c r="FG52" s="115">
        <f t="shared" ref="FG52" si="788">+FD52*100/FA52</f>
        <v>36.458333333333336</v>
      </c>
      <c r="FH52" s="115">
        <f t="shared" si="779"/>
        <v>24.277456647398843</v>
      </c>
    </row>
    <row r="53" spans="1:164" ht="29.25" customHeight="1" x14ac:dyDescent="0.25">
      <c r="A53" s="162" t="s">
        <v>0</v>
      </c>
      <c r="B53" s="162"/>
      <c r="C53" s="62">
        <f>SUM(C11:C52)</f>
        <v>7156253</v>
      </c>
      <c r="D53" s="62">
        <f t="shared" ref="D53:N53" si="789">SUM(D11:D52)</f>
        <v>6398524</v>
      </c>
      <c r="E53" s="62">
        <f t="shared" si="789"/>
        <v>13554777</v>
      </c>
      <c r="F53" s="62">
        <f t="shared" si="789"/>
        <v>5241262</v>
      </c>
      <c r="G53" s="62">
        <f t="shared" si="789"/>
        <v>5221215</v>
      </c>
      <c r="H53" s="62">
        <f t="shared" si="789"/>
        <v>10462477</v>
      </c>
      <c r="I53" s="62">
        <f t="shared" si="789"/>
        <v>331841</v>
      </c>
      <c r="J53" s="62">
        <f t="shared" si="789"/>
        <v>215467</v>
      </c>
      <c r="K53" s="62">
        <f t="shared" si="789"/>
        <v>547308</v>
      </c>
      <c r="L53" s="62">
        <f t="shared" si="789"/>
        <v>5573103</v>
      </c>
      <c r="M53" s="62">
        <f t="shared" si="789"/>
        <v>5436682</v>
      </c>
      <c r="N53" s="62">
        <f t="shared" si="789"/>
        <v>11009785</v>
      </c>
      <c r="O53" s="63">
        <f t="shared" si="762"/>
        <v>0.77877389186771351</v>
      </c>
      <c r="P53" s="63">
        <f t="shared" si="762"/>
        <v>0.84967751937790648</v>
      </c>
      <c r="Q53" s="63">
        <f t="shared" si="762"/>
        <v>0.81224390486099474</v>
      </c>
      <c r="R53" s="62">
        <f t="shared" ref="R53" si="790">SUM(R11:R52)</f>
        <v>536012</v>
      </c>
      <c r="S53" s="62">
        <f t="shared" ref="S53" si="791">SUM(S11:S52)</f>
        <v>332559</v>
      </c>
      <c r="T53" s="62">
        <f t="shared" ref="T53" si="792">SUM(T11:T52)</f>
        <v>868571</v>
      </c>
      <c r="U53" s="62">
        <f t="shared" ref="U53" si="793">SUM(U11:U52)</f>
        <v>209689</v>
      </c>
      <c r="V53" s="62">
        <f t="shared" ref="V53" si="794">SUM(V11:V52)</f>
        <v>165250</v>
      </c>
      <c r="W53" s="62">
        <f t="shared" ref="W53" si="795">SUM(W11:W52)</f>
        <v>374939</v>
      </c>
      <c r="X53" s="62">
        <f t="shared" ref="X53" si="796">SUM(X11:X52)</f>
        <v>39134</v>
      </c>
      <c r="Y53" s="62">
        <f t="shared" ref="Y53" si="797">SUM(Y11:Y52)</f>
        <v>25164</v>
      </c>
      <c r="Z53" s="62">
        <f t="shared" ref="Z53" si="798">SUM(Z11:Z52)</f>
        <v>64298</v>
      </c>
      <c r="AA53" s="62">
        <f t="shared" ref="AA53" si="799">SUM(AA11:AA52)</f>
        <v>248823</v>
      </c>
      <c r="AB53" s="62">
        <f t="shared" ref="AB53" si="800">SUM(AB11:AB52)</f>
        <v>190414</v>
      </c>
      <c r="AC53" s="62">
        <f t="shared" ref="AC53" si="801">SUM(AC11:AC52)</f>
        <v>439237</v>
      </c>
      <c r="AD53" s="63">
        <f t="shared" si="764"/>
        <v>0.46421162212786282</v>
      </c>
      <c r="AE53" s="63">
        <f t="shared" si="764"/>
        <v>0.57257208495334666</v>
      </c>
      <c r="AF53" s="63">
        <f t="shared" si="764"/>
        <v>0.50570074294444556</v>
      </c>
      <c r="AG53" s="62">
        <f t="shared" ref="AG53" si="802">SUM(AG11:AG52)</f>
        <v>7692265</v>
      </c>
      <c r="AH53" s="62">
        <f t="shared" ref="AH53" si="803">SUM(AH11:AH52)</f>
        <v>6731083</v>
      </c>
      <c r="AI53" s="62">
        <f t="shared" ref="AI53" si="804">SUM(AI11:AI52)</f>
        <v>14423348</v>
      </c>
      <c r="AJ53" s="62">
        <f t="shared" ref="AJ53" si="805">SUM(AJ11:AJ52)</f>
        <v>5450951</v>
      </c>
      <c r="AK53" s="62">
        <f t="shared" ref="AK53" si="806">SUM(AK11:AK52)</f>
        <v>5386465</v>
      </c>
      <c r="AL53" s="62">
        <f t="shared" ref="AL53" si="807">SUM(AL11:AL52)</f>
        <v>10837416</v>
      </c>
      <c r="AM53" s="62">
        <f t="shared" ref="AM53" si="808">SUM(AM11:AM52)</f>
        <v>411129</v>
      </c>
      <c r="AN53" s="62">
        <f t="shared" ref="AN53" si="809">SUM(AN11:AN52)</f>
        <v>269948</v>
      </c>
      <c r="AO53" s="62">
        <f t="shared" ref="AO53" si="810">SUM(AO11:AO52)</f>
        <v>681077</v>
      </c>
      <c r="AP53" s="62">
        <f t="shared" ref="AP53" si="811">SUM(AP11:AP52)</f>
        <v>5862080</v>
      </c>
      <c r="AQ53" s="62">
        <f t="shared" ref="AQ53" si="812">SUM(AQ11:AQ52)</f>
        <v>5656413</v>
      </c>
      <c r="AR53" s="62">
        <f t="shared" ref="AR53" si="813">SUM(AR11:AR52)</f>
        <v>11518493</v>
      </c>
      <c r="AS53" s="63">
        <f t="shared" si="659"/>
        <v>0.7620746295141938</v>
      </c>
      <c r="AT53" s="63">
        <f t="shared" si="659"/>
        <v>0.84034218564828278</v>
      </c>
      <c r="AU53" s="63">
        <f t="shared" si="659"/>
        <v>0.79860050523637094</v>
      </c>
      <c r="AV53" s="62">
        <f t="shared" ref="AV53" si="814">SUM(AV11:AV52)</f>
        <v>1163790</v>
      </c>
      <c r="AW53" s="62">
        <f t="shared" ref="AW53" si="815">SUM(AW11:AW52)</f>
        <v>1065352</v>
      </c>
      <c r="AX53" s="62">
        <f t="shared" ref="AX53" si="816">SUM(AX11:AX52)</f>
        <v>2229142</v>
      </c>
      <c r="AY53" s="62">
        <f t="shared" ref="AY53" si="817">SUM(AY11:AY52)</f>
        <v>796779</v>
      </c>
      <c r="AZ53" s="62">
        <f t="shared" ref="AZ53" si="818">SUM(AZ11:AZ52)</f>
        <v>814465</v>
      </c>
      <c r="BA53" s="62">
        <f t="shared" ref="BA53" si="819">SUM(BA11:BA52)</f>
        <v>1611244</v>
      </c>
      <c r="BB53" s="62">
        <f t="shared" ref="BB53" si="820">SUM(BB11:BB52)</f>
        <v>54544</v>
      </c>
      <c r="BC53" s="62">
        <f t="shared" ref="BC53" si="821">SUM(BC11:BC52)</f>
        <v>35559</v>
      </c>
      <c r="BD53" s="62">
        <f t="shared" ref="BD53" si="822">SUM(BD11:BD52)</f>
        <v>90103</v>
      </c>
      <c r="BE53" s="62">
        <f t="shared" ref="BE53" si="823">SUM(BE11:BE52)</f>
        <v>851323</v>
      </c>
      <c r="BF53" s="62">
        <f t="shared" ref="BF53" si="824">SUM(BF11:BF52)</f>
        <v>850024</v>
      </c>
      <c r="BG53" s="62">
        <f t="shared" ref="BG53" si="825">SUM(BG11:BG52)</f>
        <v>1701347</v>
      </c>
      <c r="BH53" s="63">
        <f t="shared" si="767"/>
        <v>0.7315091210613599</v>
      </c>
      <c r="BI53" s="63">
        <f t="shared" si="767"/>
        <v>0.79788088819469993</v>
      </c>
      <c r="BJ53" s="63">
        <f t="shared" si="767"/>
        <v>0.7632295295678786</v>
      </c>
      <c r="BK53" s="62">
        <f t="shared" ref="BK53" si="826">SUM(BK11:BK52)</f>
        <v>94654</v>
      </c>
      <c r="BL53" s="62">
        <f t="shared" ref="BL53" si="827">SUM(BL11:BL52)</f>
        <v>62008</v>
      </c>
      <c r="BM53" s="62">
        <f t="shared" ref="BM53" si="828">SUM(BM11:BM52)</f>
        <v>156662</v>
      </c>
      <c r="BN53" s="62">
        <f t="shared" ref="BN53" si="829">SUM(BN11:BN52)</f>
        <v>35658</v>
      </c>
      <c r="BO53" s="62">
        <f t="shared" ref="BO53" si="830">SUM(BO11:BO52)</f>
        <v>27803</v>
      </c>
      <c r="BP53" s="62">
        <f t="shared" ref="BP53" si="831">SUM(BP11:BP52)</f>
        <v>63461</v>
      </c>
      <c r="BQ53" s="62">
        <f t="shared" ref="BQ53" si="832">SUM(BQ11:BQ52)</f>
        <v>6458</v>
      </c>
      <c r="BR53" s="62">
        <f t="shared" ref="BR53" si="833">SUM(BR11:BR52)</f>
        <v>4607</v>
      </c>
      <c r="BS53" s="62">
        <f t="shared" ref="BS53" si="834">SUM(BS11:BS52)</f>
        <v>11065</v>
      </c>
      <c r="BT53" s="62">
        <f t="shared" ref="BT53" si="835">SUM(BT11:BT52)</f>
        <v>42116</v>
      </c>
      <c r="BU53" s="62">
        <f t="shared" ref="BU53" si="836">SUM(BU11:BU52)</f>
        <v>32410</v>
      </c>
      <c r="BV53" s="62">
        <f t="shared" ref="BV53" si="837">SUM(BV11:BV52)</f>
        <v>74526</v>
      </c>
      <c r="BW53" s="63">
        <f>BT53/BK53</f>
        <v>0.44494685908677922</v>
      </c>
      <c r="BX53" s="63">
        <f>BU53/BL53</f>
        <v>0.52267449361372731</v>
      </c>
      <c r="BY53" s="63">
        <f>BV53/BM53</f>
        <v>0.47571204248637194</v>
      </c>
      <c r="BZ53" s="62">
        <f t="shared" ref="BZ53" si="838">SUM(BZ11:BZ52)</f>
        <v>1258444</v>
      </c>
      <c r="CA53" s="62">
        <f t="shared" ref="CA53" si="839">SUM(CA11:CA52)</f>
        <v>1127360</v>
      </c>
      <c r="CB53" s="62">
        <f t="shared" ref="CB53" si="840">SUM(CB11:CB52)</f>
        <v>2385804</v>
      </c>
      <c r="CC53" s="62">
        <f t="shared" ref="CC53" si="841">SUM(CC11:CC52)</f>
        <v>832437</v>
      </c>
      <c r="CD53" s="62">
        <f t="shared" ref="CD53" si="842">SUM(CD11:CD52)</f>
        <v>842268</v>
      </c>
      <c r="CE53" s="62">
        <f t="shared" ref="CE53" si="843">SUM(CE11:CE52)</f>
        <v>1674705</v>
      </c>
      <c r="CF53" s="62">
        <f t="shared" ref="CF53" si="844">SUM(CF11:CF52)</f>
        <v>68765</v>
      </c>
      <c r="CG53" s="62">
        <f t="shared" ref="CG53" si="845">SUM(CG11:CG52)</f>
        <v>46799</v>
      </c>
      <c r="CH53" s="62">
        <f t="shared" ref="CH53" si="846">SUM(CH11:CH52)</f>
        <v>115564</v>
      </c>
      <c r="CI53" s="62">
        <f t="shared" ref="CI53" si="847">SUM(CI11:CI52)</f>
        <v>901202</v>
      </c>
      <c r="CJ53" s="62">
        <f t="shared" ref="CJ53" si="848">SUM(CJ11:CJ52)</f>
        <v>889067</v>
      </c>
      <c r="CK53" s="62">
        <f t="shared" ref="CK53" si="849">SUM(CK11:CK52)</f>
        <v>1790269</v>
      </c>
      <c r="CL53" s="63">
        <f t="shared" si="668"/>
        <v>0.71612403889247356</v>
      </c>
      <c r="CM53" s="63">
        <f t="shared" si="668"/>
        <v>0.78862741271643488</v>
      </c>
      <c r="CN53" s="63">
        <f t="shared" si="668"/>
        <v>0.75038393765791322</v>
      </c>
      <c r="CO53" s="62">
        <f t="shared" ref="CO53" si="850">SUM(CO11:CO52)</f>
        <v>442675</v>
      </c>
      <c r="CP53" s="62">
        <f t="shared" ref="CP53" si="851">SUM(CP11:CP52)</f>
        <v>431119</v>
      </c>
      <c r="CQ53" s="62">
        <f t="shared" ref="CQ53" si="852">SUM(CQ11:CQ52)</f>
        <v>873794</v>
      </c>
      <c r="CR53" s="62">
        <f t="shared" ref="CR53" si="853">SUM(CR11:CR52)</f>
        <v>305325</v>
      </c>
      <c r="CS53" s="62">
        <f t="shared" ref="CS53" si="854">SUM(CS11:CS52)</f>
        <v>322624</v>
      </c>
      <c r="CT53" s="62">
        <f t="shared" ref="CT53" si="855">SUM(CT11:CT52)</f>
        <v>627949</v>
      </c>
      <c r="CU53" s="62">
        <f t="shared" ref="CU53" si="856">SUM(CU11:CU52)</f>
        <v>20114</v>
      </c>
      <c r="CV53" s="62">
        <f t="shared" ref="CV53" si="857">SUM(CV11:CV52)</f>
        <v>18681</v>
      </c>
      <c r="CW53" s="62">
        <f t="shared" ref="CW53" si="858">SUM(CW11:CW52)</f>
        <v>38795</v>
      </c>
      <c r="CX53" s="62">
        <f t="shared" ref="CX53" si="859">SUM(CX11:CX52)</f>
        <v>325439</v>
      </c>
      <c r="CY53" s="62">
        <f t="shared" ref="CY53" si="860">SUM(CY11:CY52)</f>
        <v>341305</v>
      </c>
      <c r="CZ53" s="62">
        <f t="shared" ref="CZ53" si="861">SUM(CZ11:CZ52)</f>
        <v>666744</v>
      </c>
      <c r="DA53" s="63">
        <f>CX53/CO53</f>
        <v>0.73516462415993677</v>
      </c>
      <c r="DB53" s="63">
        <f>CY53/CP53</f>
        <v>0.79167236888190962</v>
      </c>
      <c r="DC53" s="63">
        <f>CZ53/CQ53</f>
        <v>0.76304483665486378</v>
      </c>
      <c r="DD53" s="62">
        <f t="shared" ref="DD53" si="862">SUM(DD11:DD52)</f>
        <v>50884</v>
      </c>
      <c r="DE53" s="62">
        <f t="shared" ref="DE53" si="863">SUM(DE11:DE52)</f>
        <v>37832</v>
      </c>
      <c r="DF53" s="62">
        <f t="shared" ref="DF53" si="864">SUM(DF11:DF52)</f>
        <v>88716</v>
      </c>
      <c r="DG53" s="62">
        <f t="shared" ref="DG53" si="865">SUM(DG11:DG52)</f>
        <v>17491</v>
      </c>
      <c r="DH53" s="62">
        <f t="shared" ref="DH53" si="866">SUM(DH11:DH52)</f>
        <v>14676</v>
      </c>
      <c r="DI53" s="62">
        <f t="shared" ref="DI53" si="867">SUM(DI11:DI52)</f>
        <v>32167</v>
      </c>
      <c r="DJ53" s="62">
        <f t="shared" ref="DJ53" si="868">SUM(DJ11:DJ52)</f>
        <v>3777</v>
      </c>
      <c r="DK53" s="62">
        <f t="shared" ref="DK53" si="869">SUM(DK11:DK52)</f>
        <v>2800</v>
      </c>
      <c r="DL53" s="62">
        <f t="shared" ref="DL53" si="870">SUM(DL11:DL52)</f>
        <v>6577</v>
      </c>
      <c r="DM53" s="62">
        <f t="shared" ref="DM53" si="871">SUM(DM11:DM52)</f>
        <v>21268</v>
      </c>
      <c r="DN53" s="62">
        <f t="shared" ref="DN53" si="872">SUM(DN11:DN52)</f>
        <v>17476</v>
      </c>
      <c r="DO53" s="62">
        <f t="shared" ref="DO53" si="873">SUM(DO11:DO52)</f>
        <v>38744</v>
      </c>
      <c r="DP53" s="63">
        <f t="shared" si="784"/>
        <v>0.41797028535492492</v>
      </c>
      <c r="DQ53" s="63">
        <f t="shared" si="784"/>
        <v>0.46193698456333265</v>
      </c>
      <c r="DR53" s="63">
        <f t="shared" si="784"/>
        <v>0.43671941927048108</v>
      </c>
      <c r="DS53" s="62">
        <f t="shared" ref="DS53:ED53" si="874">SUM(DS11:DS51)</f>
        <v>493430</v>
      </c>
      <c r="DT53" s="62">
        <f t="shared" si="874"/>
        <v>468816</v>
      </c>
      <c r="DU53" s="62">
        <f t="shared" si="874"/>
        <v>962246</v>
      </c>
      <c r="DV53" s="62">
        <f t="shared" si="874"/>
        <v>322740</v>
      </c>
      <c r="DW53" s="62">
        <f t="shared" si="874"/>
        <v>337204</v>
      </c>
      <c r="DX53" s="62">
        <f t="shared" si="874"/>
        <v>659944</v>
      </c>
      <c r="DY53" s="62">
        <f t="shared" si="874"/>
        <v>25588</v>
      </c>
      <c r="DZ53" s="62">
        <f t="shared" si="874"/>
        <v>23113</v>
      </c>
      <c r="EA53" s="62">
        <f t="shared" si="874"/>
        <v>48701</v>
      </c>
      <c r="EB53" s="62">
        <f t="shared" si="874"/>
        <v>348328</v>
      </c>
      <c r="EC53" s="62">
        <f t="shared" si="874"/>
        <v>360317</v>
      </c>
      <c r="ED53" s="62">
        <f t="shared" si="874"/>
        <v>708645</v>
      </c>
      <c r="EE53" s="63">
        <f t="shared" ref="EE53:EG53" si="875">EB53/DS53</f>
        <v>0.70593194576738338</v>
      </c>
      <c r="EF53" s="63">
        <f t="shared" si="875"/>
        <v>0.76856805228490499</v>
      </c>
      <c r="EG53" s="63">
        <f t="shared" si="875"/>
        <v>0.73644889144771708</v>
      </c>
      <c r="EH53" s="62">
        <f t="shared" si="106"/>
        <v>5862080</v>
      </c>
      <c r="EI53" s="62">
        <f t="shared" si="107"/>
        <v>5656413</v>
      </c>
      <c r="EJ53" s="62">
        <f t="shared" si="108"/>
        <v>11518493</v>
      </c>
      <c r="EK53" s="62">
        <f>SUM(EK11:EK52)</f>
        <v>2579896</v>
      </c>
      <c r="EL53" s="62">
        <f>SUM(EL11:EL52)</f>
        <v>2936891</v>
      </c>
      <c r="EM53" s="62">
        <f>SUM(EM11:EM51)</f>
        <v>5511006</v>
      </c>
      <c r="EN53" s="65">
        <f t="shared" si="704"/>
        <v>44.009907746056008</v>
      </c>
      <c r="EO53" s="65">
        <f t="shared" si="704"/>
        <v>51.921438551251477</v>
      </c>
      <c r="EP53" s="65">
        <f t="shared" si="704"/>
        <v>47.844852620911432</v>
      </c>
      <c r="EQ53" s="62">
        <f>SUM(EQ11:EQ52)</f>
        <v>901202</v>
      </c>
      <c r="ER53" s="62">
        <f>SUM(ER11:ER52)</f>
        <v>889067</v>
      </c>
      <c r="ES53" s="62">
        <f>SUM(ES11:ES52)</f>
        <v>1790269</v>
      </c>
      <c r="ET53" s="62">
        <f>SUM(ET11:ET52)</f>
        <v>324469</v>
      </c>
      <c r="EU53" s="62">
        <f>SUM(EU11:EU51)</f>
        <v>381137</v>
      </c>
      <c r="EV53" s="62">
        <f>SUM(EV11:EV51)</f>
        <v>705537</v>
      </c>
      <c r="EW53" s="65">
        <f t="shared" ref="EW53:EY53" si="876">+ET53*100/EQ53</f>
        <v>36.004025734519011</v>
      </c>
      <c r="EX53" s="65">
        <f t="shared" si="876"/>
        <v>42.86932255949214</v>
      </c>
      <c r="EY53" s="65">
        <f t="shared" si="876"/>
        <v>39.409552419217448</v>
      </c>
      <c r="EZ53" s="62">
        <f>SUM(EZ11:EZ52)</f>
        <v>348405</v>
      </c>
      <c r="FA53" s="62">
        <f>SUM(FA11:FA52)</f>
        <v>360413</v>
      </c>
      <c r="FB53" s="62">
        <f>SUM(FB11:FB52)</f>
        <v>708818</v>
      </c>
      <c r="FC53" s="62">
        <f>SUM(FC11:FC52)</f>
        <v>94449</v>
      </c>
      <c r="FD53" s="62">
        <f>SUM(FD11:FD51)</f>
        <v>114343</v>
      </c>
      <c r="FE53" s="62">
        <f>SUM(FE11:FE51)</f>
        <v>208785</v>
      </c>
      <c r="FF53" s="65">
        <f t="shared" ref="FF53:FH53" si="877">+FC53*100/EZ53</f>
        <v>27.108968011366084</v>
      </c>
      <c r="FG53" s="65">
        <f t="shared" si="877"/>
        <v>31.725548190548064</v>
      </c>
      <c r="FH53" s="65">
        <f t="shared" si="877"/>
        <v>29.455375004585097</v>
      </c>
    </row>
    <row r="54" spans="1:164" s="27" customFormat="1" x14ac:dyDescent="0.25">
      <c r="A54" s="92"/>
      <c r="B54" s="93"/>
      <c r="C54" s="160" t="s">
        <v>70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92" t="str">
        <f>+C54</f>
        <v>** Figures pertains to 'ALIM' and 'High Madarsa' as both are equivalent to High School Examination.</v>
      </c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 t="str">
        <f>+R54</f>
        <v>** Figures pertains to 'ALIM' and 'High Madarsa' as both are equivalent to High School Examination.</v>
      </c>
      <c r="AH54" s="92"/>
      <c r="AI54" s="92"/>
      <c r="AJ54" s="94"/>
      <c r="AK54" s="94"/>
      <c r="AL54" s="94"/>
      <c r="AM54" s="92"/>
      <c r="AN54" s="92"/>
      <c r="AO54" s="92"/>
      <c r="AP54" s="92"/>
      <c r="AQ54" s="92"/>
      <c r="AR54" s="92"/>
      <c r="AS54" s="92"/>
      <c r="AT54" s="92"/>
      <c r="AU54" s="92"/>
      <c r="AV54" s="92" t="str">
        <f>+AG54</f>
        <v>** Figures pertains to 'ALIM' and 'High Madarsa' as both are equivalent to High School Examination.</v>
      </c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 t="str">
        <f>+AV54</f>
        <v>** Figures pertains to 'ALIM' and 'High Madarsa' as both are equivalent to High School Examination.</v>
      </c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 t="str">
        <f>+BK54</f>
        <v>** Figures pertains to 'ALIM' and 'High Madarsa' as both are equivalent to High School Examination.</v>
      </c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 t="str">
        <f>+BZ54</f>
        <v>** Figures pertains to 'ALIM' and 'High Madarsa' as both are equivalent to High School Examination.</v>
      </c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 t="str">
        <f>+CO54</f>
        <v>** Figures pertains to 'ALIM' and 'High Madarsa' as both are equivalent to High School Examination.</v>
      </c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 t="str">
        <f>+DD54</f>
        <v>** Figures pertains to 'ALIM' and 'High Madarsa' as both are equivalent to High School Examination.</v>
      </c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 t="str">
        <f>+DS54</f>
        <v>** Figures pertains to 'ALIM' and 'High Madarsa' as both are equivalent to High School Examination.</v>
      </c>
      <c r="EI54" s="92"/>
      <c r="EJ54" s="92"/>
      <c r="EK54" s="92"/>
      <c r="EL54" s="92"/>
      <c r="EM54" s="92"/>
      <c r="EN54" s="92"/>
      <c r="EO54" s="92"/>
      <c r="EP54" s="92"/>
      <c r="EQ54" s="92" t="str">
        <f>DS54</f>
        <v>** Figures pertains to 'ALIM' and 'High Madarsa' as both are equivalent to High School Examination.</v>
      </c>
      <c r="ER54" s="92"/>
      <c r="ES54" s="92"/>
      <c r="ET54" s="92"/>
      <c r="EU54" s="92"/>
      <c r="EV54" s="92"/>
      <c r="EW54" s="92"/>
      <c r="EX54" s="92"/>
      <c r="EY54" s="92"/>
      <c r="EZ54" s="92" t="str">
        <f>EQ54</f>
        <v>** Figures pertains to 'ALIM' and 'High Madarsa' as both are equivalent to High School Examination.</v>
      </c>
      <c r="FA54" s="92"/>
      <c r="FB54" s="92"/>
      <c r="FC54" s="92"/>
      <c r="FD54" s="92"/>
      <c r="FE54" s="92"/>
      <c r="FF54" s="92"/>
      <c r="FG54" s="92"/>
      <c r="FH54" s="92"/>
    </row>
    <row r="55" spans="1:164" s="27" customFormat="1" x14ac:dyDescent="0.25">
      <c r="A55" s="92"/>
      <c r="B55" s="93"/>
      <c r="C55" s="160" t="s">
        <v>23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92" t="str">
        <f>+C55</f>
        <v># The Institute is mainly meant for Women, Boys enrolment pertains to wards of the staff.</v>
      </c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 t="str">
        <f>+R55</f>
        <v># The Institute is mainly meant for Women, Boys enrolment pertains to wards of the staff.</v>
      </c>
      <c r="AH55" s="92"/>
      <c r="AI55" s="92"/>
      <c r="AJ55" s="94"/>
      <c r="AK55" s="94"/>
      <c r="AL55" s="94"/>
      <c r="AM55" s="92"/>
      <c r="AN55" s="92"/>
      <c r="AO55" s="92"/>
      <c r="AP55" s="92"/>
      <c r="AQ55" s="92"/>
      <c r="AR55" s="92"/>
      <c r="AS55" s="92"/>
      <c r="AT55" s="92"/>
      <c r="AU55" s="92"/>
      <c r="AV55" s="92" t="str">
        <f>+AG55</f>
        <v># The Institute is mainly meant for Women, Boys enrolment pertains to wards of the staff.</v>
      </c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 t="str">
        <f>+AV55</f>
        <v># The Institute is mainly meant for Women, Boys enrolment pertains to wards of the staff.</v>
      </c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 t="str">
        <f>+BK55</f>
        <v># The Institute is mainly meant for Women, Boys enrolment pertains to wards of the staff.</v>
      </c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 t="str">
        <f>+BZ55</f>
        <v># The Institute is mainly meant for Women, Boys enrolment pertains to wards of the staff.</v>
      </c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 t="str">
        <f>+CO55</f>
        <v># The Institute is mainly meant for Women, Boys enrolment pertains to wards of the staff.</v>
      </c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 t="str">
        <f>+DD55</f>
        <v># The Institute is mainly meant for Women, Boys enrolment pertains to wards of the staff.</v>
      </c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 t="str">
        <f>+DS55</f>
        <v># The Institute is mainly meant for Women, Boys enrolment pertains to wards of the staff.</v>
      </c>
      <c r="EI55" s="92"/>
      <c r="EJ55" s="92"/>
      <c r="EK55" s="92"/>
      <c r="EL55" s="92"/>
      <c r="EM55" s="92"/>
      <c r="EN55" s="92"/>
      <c r="EO55" s="92"/>
      <c r="EP55" s="92"/>
      <c r="EQ55" s="92" t="str">
        <f t="shared" ref="EQ55:EQ56" si="878">DS55</f>
        <v># The Institute is mainly meant for Women, Boys enrolment pertains to wards of the staff.</v>
      </c>
      <c r="ER55" s="92"/>
      <c r="ES55" s="92"/>
      <c r="ET55" s="92"/>
      <c r="EU55" s="92"/>
      <c r="EV55" s="92"/>
      <c r="EW55" s="92"/>
      <c r="EX55" s="92"/>
      <c r="EY55" s="92"/>
      <c r="EZ55" s="92" t="str">
        <f t="shared" ref="EZ55:EZ56" si="879">EQ55</f>
        <v># The Institute is mainly meant for Women, Boys enrolment pertains to wards of the staff.</v>
      </c>
      <c r="FA55" s="92"/>
      <c r="FB55" s="92"/>
      <c r="FC55" s="92"/>
      <c r="FD55" s="92"/>
      <c r="FE55" s="92"/>
      <c r="FF55" s="92"/>
      <c r="FG55" s="92"/>
      <c r="FH55" s="92"/>
    </row>
    <row r="56" spans="1:164" s="27" customFormat="1" x14ac:dyDescent="0.25">
      <c r="A56" s="92"/>
      <c r="B56" s="93"/>
      <c r="C56" s="160" t="s">
        <v>24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92" t="str">
        <f>+C56</f>
        <v>Black cell indicates that either system does not exist or information is not available.</v>
      </c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 t="str">
        <f>+R56</f>
        <v>Black cell indicates that either system does not exist or information is not available.</v>
      </c>
      <c r="AH56" s="92"/>
      <c r="AI56" s="92"/>
      <c r="AJ56" s="94"/>
      <c r="AK56" s="94"/>
      <c r="AL56" s="94"/>
      <c r="AM56" s="92"/>
      <c r="AN56" s="92"/>
      <c r="AO56" s="92"/>
      <c r="AP56" s="92"/>
      <c r="AQ56" s="92"/>
      <c r="AR56" s="92"/>
      <c r="AS56" s="92"/>
      <c r="AT56" s="92"/>
      <c r="AU56" s="92"/>
      <c r="AV56" s="92" t="str">
        <f>+AG56</f>
        <v>Black cell indicates that either system does not exist or information is not available.</v>
      </c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 t="str">
        <f>+AV56</f>
        <v>Black cell indicates that either system does not exist or information is not available.</v>
      </c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 t="str">
        <f>+BK56</f>
        <v>Black cell indicates that either system does not exist or information is not available.</v>
      </c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 t="str">
        <f>+BZ56</f>
        <v>Black cell indicates that either system does not exist or information is not available.</v>
      </c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 t="str">
        <f>+CO56</f>
        <v>Black cell indicates that either system does not exist or information is not available.</v>
      </c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 t="str">
        <f>+DD56</f>
        <v>Black cell indicates that either system does not exist or information is not available.</v>
      </c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 t="str">
        <f>+DS56</f>
        <v>Black cell indicates that either system does not exist or information is not available.</v>
      </c>
      <c r="EI56" s="92"/>
      <c r="EJ56" s="92"/>
      <c r="EK56" s="92"/>
      <c r="EL56" s="92"/>
      <c r="EM56" s="92"/>
      <c r="EN56" s="92"/>
      <c r="EO56" s="92"/>
      <c r="EP56" s="92"/>
      <c r="EQ56" s="92" t="str">
        <f t="shared" si="878"/>
        <v>Black cell indicates that either system does not exist or information is not available.</v>
      </c>
      <c r="ER56" s="92"/>
      <c r="ES56" s="92"/>
      <c r="ET56" s="92"/>
      <c r="EU56" s="92"/>
      <c r="EV56" s="92"/>
      <c r="EW56" s="92"/>
      <c r="EX56" s="92"/>
      <c r="EY56" s="92"/>
      <c r="EZ56" s="92" t="str">
        <f t="shared" si="879"/>
        <v>Black cell indicates that either system does not exist or information is not available.</v>
      </c>
      <c r="FA56" s="92"/>
      <c r="FB56" s="92"/>
      <c r="FC56" s="92"/>
      <c r="FD56" s="92"/>
      <c r="FE56" s="92"/>
      <c r="FF56" s="92"/>
      <c r="FG56" s="92"/>
      <c r="FH56" s="92"/>
    </row>
    <row r="57" spans="1:164" s="27" customFormat="1" x14ac:dyDescent="0.25">
      <c r="A57" s="92"/>
      <c r="B57" s="93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4"/>
      <c r="AK57" s="94"/>
      <c r="AL57" s="94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</row>
    <row r="58" spans="1:164" x14ac:dyDescent="0.25"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1:164" x14ac:dyDescent="0.25"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1:164" x14ac:dyDescent="0.25"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1:164" x14ac:dyDescent="0.25"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</row>
  </sheetData>
  <mergeCells count="142">
    <mergeCell ref="EQ5:ES7"/>
    <mergeCell ref="DD6:DF7"/>
    <mergeCell ref="DG6:DO6"/>
    <mergeCell ref="DS6:DU7"/>
    <mergeCell ref="EH1:EP1"/>
    <mergeCell ref="EQ1:EY1"/>
    <mergeCell ref="EZ1:FH1"/>
    <mergeCell ref="EH2:EP2"/>
    <mergeCell ref="EQ2:EY2"/>
    <mergeCell ref="EZ2:FH2"/>
    <mergeCell ref="DP5:DR7"/>
    <mergeCell ref="EZ3:FH3"/>
    <mergeCell ref="DD4:DR4"/>
    <mergeCell ref="DS4:EG4"/>
    <mergeCell ref="EH4:EP4"/>
    <mergeCell ref="EQ4:EY4"/>
    <mergeCell ref="EZ4:FH4"/>
    <mergeCell ref="DS3:EG3"/>
    <mergeCell ref="EH3:EP3"/>
    <mergeCell ref="EQ3:EY3"/>
    <mergeCell ref="DD3:DR3"/>
    <mergeCell ref="DV6:ED6"/>
    <mergeCell ref="EB7:ED7"/>
    <mergeCell ref="DD5:DO5"/>
    <mergeCell ref="CO1:DC1"/>
    <mergeCell ref="DD1:DR1"/>
    <mergeCell ref="DS1:EG1"/>
    <mergeCell ref="C1:Q1"/>
    <mergeCell ref="R1:AF1"/>
    <mergeCell ref="AG1:AU1"/>
    <mergeCell ref="AV1:BJ1"/>
    <mergeCell ref="BK1:BY1"/>
    <mergeCell ref="BZ1:CN1"/>
    <mergeCell ref="DD2:DR2"/>
    <mergeCell ref="DS2:EG2"/>
    <mergeCell ref="C3:Q3"/>
    <mergeCell ref="R3:AF3"/>
    <mergeCell ref="AG3:AU3"/>
    <mergeCell ref="AV3:BJ3"/>
    <mergeCell ref="BK3:BY3"/>
    <mergeCell ref="BZ3:CN3"/>
    <mergeCell ref="AV5:BG5"/>
    <mergeCell ref="BH5:BJ7"/>
    <mergeCell ref="BK5:BV5"/>
    <mergeCell ref="AS5:AU7"/>
    <mergeCell ref="C6:E7"/>
    <mergeCell ref="F6:N6"/>
    <mergeCell ref="R6:T7"/>
    <mergeCell ref="U6:AC6"/>
    <mergeCell ref="AG6:AI7"/>
    <mergeCell ref="C2:Q2"/>
    <mergeCell ref="R2:AF2"/>
    <mergeCell ref="AG2:AU2"/>
    <mergeCell ref="AV2:BJ2"/>
    <mergeCell ref="BK2:BY2"/>
    <mergeCell ref="BZ2:CN2"/>
    <mergeCell ref="CO3:DC3"/>
    <mergeCell ref="BB7:BD7"/>
    <mergeCell ref="BE7:BG7"/>
    <mergeCell ref="A5:A8"/>
    <mergeCell ref="B5:B8"/>
    <mergeCell ref="C5:N5"/>
    <mergeCell ref="O5:Q7"/>
    <mergeCell ref="R5:AC5"/>
    <mergeCell ref="AD5:AF7"/>
    <mergeCell ref="CO2:DC2"/>
    <mergeCell ref="AG5:AR5"/>
    <mergeCell ref="C4:Q4"/>
    <mergeCell ref="R4:AF4"/>
    <mergeCell ref="AG4:AU4"/>
    <mergeCell ref="AV4:BJ4"/>
    <mergeCell ref="BK4:BY4"/>
    <mergeCell ref="BZ4:CN4"/>
    <mergeCell ref="CO4:DC4"/>
    <mergeCell ref="EN7:EP7"/>
    <mergeCell ref="BW5:BY7"/>
    <mergeCell ref="BK6:BM7"/>
    <mergeCell ref="BN6:BV6"/>
    <mergeCell ref="BN7:BP7"/>
    <mergeCell ref="BQ7:BS7"/>
    <mergeCell ref="CL5:CN7"/>
    <mergeCell ref="BZ5:CK5"/>
    <mergeCell ref="CO5:CZ5"/>
    <mergeCell ref="BZ6:CB7"/>
    <mergeCell ref="CC7:CE7"/>
    <mergeCell ref="CF7:CH7"/>
    <mergeCell ref="CI7:CK7"/>
    <mergeCell ref="CR7:CT7"/>
    <mergeCell ref="CU7:CW7"/>
    <mergeCell ref="CC6:CK6"/>
    <mergeCell ref="CO6:CQ7"/>
    <mergeCell ref="CR6:CZ6"/>
    <mergeCell ref="EK5:EM6"/>
    <mergeCell ref="EN5:EP6"/>
    <mergeCell ref="EH5:EJ7"/>
    <mergeCell ref="EW5:EY6"/>
    <mergeCell ref="EZ5:FB7"/>
    <mergeCell ref="FC5:FE6"/>
    <mergeCell ref="FF5:FH6"/>
    <mergeCell ref="EW7:EY7"/>
    <mergeCell ref="FC7:FE7"/>
    <mergeCell ref="FF7:FH7"/>
    <mergeCell ref="ET5:EV6"/>
    <mergeCell ref="ET7:EV7"/>
    <mergeCell ref="EK7:EM7"/>
    <mergeCell ref="CX7:CZ7"/>
    <mergeCell ref="DG7:DI7"/>
    <mergeCell ref="DJ7:DL7"/>
    <mergeCell ref="DM7:DO7"/>
    <mergeCell ref="DV7:DX7"/>
    <mergeCell ref="DY7:EA7"/>
    <mergeCell ref="BT7:BV7"/>
    <mergeCell ref="F7:H7"/>
    <mergeCell ref="DA5:DC7"/>
    <mergeCell ref="DS5:ED5"/>
    <mergeCell ref="EE5:EG7"/>
    <mergeCell ref="AJ6:AR6"/>
    <mergeCell ref="AV6:AX7"/>
    <mergeCell ref="AY6:BG6"/>
    <mergeCell ref="I7:K7"/>
    <mergeCell ref="L7:N7"/>
    <mergeCell ref="U7:W7"/>
    <mergeCell ref="X7:Z7"/>
    <mergeCell ref="AA7:AC7"/>
    <mergeCell ref="AM7:AO7"/>
    <mergeCell ref="AJ7:AL7"/>
    <mergeCell ref="AP7:AR7"/>
    <mergeCell ref="AY7:BA7"/>
    <mergeCell ref="C54:Q54"/>
    <mergeCell ref="C55:Q55"/>
    <mergeCell ref="C56:Q56"/>
    <mergeCell ref="C57:Q57"/>
    <mergeCell ref="DD13:DR13"/>
    <mergeCell ref="DS13:EG13"/>
    <mergeCell ref="A53:B53"/>
    <mergeCell ref="A10:B10"/>
    <mergeCell ref="A13:B13"/>
    <mergeCell ref="R13:AF13"/>
    <mergeCell ref="AV13:BJ13"/>
    <mergeCell ref="BK13:BY13"/>
    <mergeCell ref="BZ13:CN13"/>
    <mergeCell ref="CO13:DC13"/>
  </mergeCells>
  <pageMargins left="0.70866141732283472" right="0.70866141732283472" top="0.74803149606299213" bottom="0.74803149606299213" header="0.31496062992125984" footer="0.31496062992125984"/>
  <pageSetup paperSize="9" scale="45" firstPageNumber="34" orientation="landscape" useFirstPageNumber="1" r:id="rId1"/>
  <headerFooter>
    <oddFooter>Page &amp;P</oddFooter>
  </headerFooter>
  <rowBreaks count="1" manualBreakCount="1">
    <brk id="33" max="16383" man="1"/>
  </rowBreaks>
  <colBreaks count="11" manualBreakCount="11">
    <brk id="17" max="1048575" man="1"/>
    <brk id="32" max="1048575" man="1"/>
    <brk id="47" max="1048575" man="1"/>
    <brk id="62" max="1048575" man="1"/>
    <brk id="77" max="1048575" man="1"/>
    <brk id="92" max="1048575" man="1"/>
    <brk id="107" max="55" man="1"/>
    <brk id="122" max="1048575" man="1"/>
    <brk id="137" max="1048575" man="1"/>
    <brk id="146" max="55" man="1"/>
    <brk id="15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8"/>
  <sheetViews>
    <sheetView view="pageBreakPreview" zoomScale="55" zoomScaleSheet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:A6"/>
    </sheetView>
  </sheetViews>
  <sheetFormatPr defaultRowHeight="15" x14ac:dyDescent="0.25"/>
  <cols>
    <col min="2" max="2" width="40" customWidth="1"/>
    <col min="3" max="3" width="12.42578125" customWidth="1"/>
    <col min="4" max="4" width="13.7109375" customWidth="1"/>
    <col min="5" max="5" width="14.42578125" customWidth="1"/>
    <col min="6" max="6" width="13.140625" customWidth="1"/>
    <col min="7" max="7" width="13.28515625" customWidth="1"/>
    <col min="8" max="8" width="14" customWidth="1"/>
    <col min="9" max="9" width="11.5703125" bestFit="1" customWidth="1"/>
    <col min="10" max="10" width="11.28515625" customWidth="1"/>
    <col min="11" max="11" width="12.85546875" customWidth="1"/>
    <col min="12" max="12" width="12.7109375" customWidth="1"/>
    <col min="13" max="13" width="13" customWidth="1"/>
    <col min="14" max="14" width="12.85546875" bestFit="1" customWidth="1"/>
    <col min="15" max="15" width="11.28515625" bestFit="1" customWidth="1"/>
    <col min="16" max="16" width="12.42578125" customWidth="1"/>
    <col min="17" max="17" width="12.85546875" customWidth="1"/>
    <col min="18" max="29" width="10.42578125" customWidth="1"/>
    <col min="30" max="30" width="12.7109375" customWidth="1"/>
    <col min="31" max="31" width="11.28515625" bestFit="1" customWidth="1"/>
    <col min="32" max="32" width="14.140625" customWidth="1"/>
    <col min="33" max="34" width="10.85546875" bestFit="1" customWidth="1"/>
    <col min="35" max="35" width="11.28515625" bestFit="1" customWidth="1"/>
    <col min="36" max="36" width="11.5703125" customWidth="1"/>
    <col min="37" max="37" width="12.28515625" customWidth="1"/>
    <col min="38" max="38" width="10.85546875" bestFit="1" customWidth="1"/>
    <col min="39" max="39" width="11" bestFit="1" customWidth="1"/>
    <col min="40" max="40" width="10.85546875" bestFit="1" customWidth="1"/>
    <col min="41" max="41" width="11" bestFit="1" customWidth="1"/>
    <col min="45" max="57" width="12.5703125" customWidth="1"/>
    <col min="58" max="58" width="10.85546875" bestFit="1" customWidth="1"/>
    <col min="59" max="59" width="11" bestFit="1" customWidth="1"/>
    <col min="60" max="60" width="10.85546875" bestFit="1" customWidth="1"/>
    <col min="61" max="61" width="11.5703125" bestFit="1" customWidth="1"/>
    <col min="62" max="62" width="11" bestFit="1" customWidth="1"/>
    <col min="63" max="63" width="10" bestFit="1" customWidth="1"/>
    <col min="66" max="66" width="12.7109375" customWidth="1"/>
    <col min="67" max="67" width="9.7109375" customWidth="1"/>
    <col min="68" max="68" width="11" bestFit="1" customWidth="1"/>
    <col min="72" max="83" width="12.85546875" customWidth="1"/>
  </cols>
  <sheetData>
    <row r="1" spans="1:89" ht="18" x14ac:dyDescent="0.25">
      <c r="A1" s="1"/>
      <c r="B1" s="2"/>
      <c r="C1" s="47" t="str">
        <f>+'2019'!C3</f>
        <v>RESULTS OF HIGHER SECONDARY EXAMINATION- 2019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 t="str">
        <f>C1</f>
        <v>RESULTS OF HIGHER SECONDARY EXAMINATION- 2019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47" t="str">
        <f>R1</f>
        <v>RESULTS OF HIGHER SECONDARY EXAMINATION- 2019</v>
      </c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 t="str">
        <f>AD1</f>
        <v>RESULTS OF HIGHER SECONDARY EXAMINATION- 2019</v>
      </c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47" t="str">
        <f>AS1</f>
        <v>RESULTS OF HIGHER SECONDARY EXAMINATION- 2019</v>
      </c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 t="str">
        <f>BE1</f>
        <v>RESULTS OF HIGHER SECONDARY EXAMINATION- 2019</v>
      </c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9" ht="15.75" x14ac:dyDescent="0.25">
      <c r="A2" s="4"/>
      <c r="B2" s="5"/>
      <c r="C2" s="10" t="s">
        <v>121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 t="s">
        <v>122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0" t="s">
        <v>123</v>
      </c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 t="s">
        <v>124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0" t="s">
        <v>125</v>
      </c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 t="s">
        <v>126</v>
      </c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K2" t="s">
        <v>101</v>
      </c>
    </row>
    <row r="3" spans="1:89" x14ac:dyDescent="0.25">
      <c r="A3" s="169" t="s">
        <v>13</v>
      </c>
      <c r="B3" s="166" t="s">
        <v>3</v>
      </c>
      <c r="C3" s="166" t="s">
        <v>27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 t="s">
        <v>6</v>
      </c>
      <c r="S3" s="166"/>
      <c r="T3" s="166"/>
      <c r="U3" s="166" t="s">
        <v>7</v>
      </c>
      <c r="V3" s="166"/>
      <c r="W3" s="166"/>
      <c r="X3" s="166" t="s">
        <v>8</v>
      </c>
      <c r="Y3" s="166"/>
      <c r="Z3" s="166"/>
      <c r="AA3" s="166" t="s">
        <v>9</v>
      </c>
      <c r="AB3" s="166"/>
      <c r="AC3" s="166"/>
      <c r="AD3" s="166" t="s">
        <v>27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 t="s">
        <v>6</v>
      </c>
      <c r="AT3" s="166"/>
      <c r="AU3" s="166"/>
      <c r="AV3" s="166" t="s">
        <v>7</v>
      </c>
      <c r="AW3" s="166"/>
      <c r="AX3" s="166"/>
      <c r="AY3" s="166" t="s">
        <v>8</v>
      </c>
      <c r="AZ3" s="166"/>
      <c r="BA3" s="166"/>
      <c r="BB3" s="166" t="s">
        <v>9</v>
      </c>
      <c r="BC3" s="166"/>
      <c r="BD3" s="166"/>
      <c r="BE3" s="166" t="s">
        <v>27</v>
      </c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 t="s">
        <v>6</v>
      </c>
      <c r="BU3" s="166"/>
      <c r="BV3" s="166"/>
      <c r="BW3" s="166" t="s">
        <v>7</v>
      </c>
      <c r="BX3" s="166"/>
      <c r="BY3" s="166"/>
      <c r="BZ3" s="166" t="s">
        <v>8</v>
      </c>
      <c r="CA3" s="166"/>
      <c r="CB3" s="166"/>
      <c r="CC3" s="166" t="s">
        <v>9</v>
      </c>
      <c r="CD3" s="166"/>
      <c r="CE3" s="166"/>
    </row>
    <row r="4" spans="1:89" x14ac:dyDescent="0.25">
      <c r="A4" s="169"/>
      <c r="B4" s="166"/>
      <c r="C4" s="166" t="s">
        <v>28</v>
      </c>
      <c r="D4" s="166"/>
      <c r="E4" s="166"/>
      <c r="F4" s="166" t="s">
        <v>29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 t="s">
        <v>28</v>
      </c>
      <c r="AE4" s="166"/>
      <c r="AF4" s="166"/>
      <c r="AG4" s="166" t="s">
        <v>29</v>
      </c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 t="s">
        <v>28</v>
      </c>
      <c r="BF4" s="166"/>
      <c r="BG4" s="166"/>
      <c r="BH4" s="166" t="s">
        <v>29</v>
      </c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</row>
    <row r="5" spans="1:89" x14ac:dyDescent="0.25">
      <c r="A5" s="169"/>
      <c r="B5" s="166"/>
      <c r="C5" s="166"/>
      <c r="D5" s="166"/>
      <c r="E5" s="166"/>
      <c r="F5" s="166" t="s">
        <v>6</v>
      </c>
      <c r="G5" s="166"/>
      <c r="H5" s="166"/>
      <c r="I5" s="166" t="s">
        <v>7</v>
      </c>
      <c r="J5" s="166"/>
      <c r="K5" s="166"/>
      <c r="L5" s="166" t="s">
        <v>8</v>
      </c>
      <c r="M5" s="166"/>
      <c r="N5" s="166"/>
      <c r="O5" s="166" t="s">
        <v>9</v>
      </c>
      <c r="P5" s="166"/>
      <c r="Q5" s="166"/>
      <c r="R5" s="166" t="s">
        <v>30</v>
      </c>
      <c r="S5" s="166" t="s">
        <v>5</v>
      </c>
      <c r="T5" s="166" t="s">
        <v>0</v>
      </c>
      <c r="U5" s="166" t="s">
        <v>30</v>
      </c>
      <c r="V5" s="166" t="s">
        <v>5</v>
      </c>
      <c r="W5" s="166" t="s">
        <v>0</v>
      </c>
      <c r="X5" s="166" t="s">
        <v>30</v>
      </c>
      <c r="Y5" s="166" t="s">
        <v>5</v>
      </c>
      <c r="Z5" s="166" t="s">
        <v>0</v>
      </c>
      <c r="AA5" s="166" t="s">
        <v>30</v>
      </c>
      <c r="AB5" s="166" t="s">
        <v>5</v>
      </c>
      <c r="AC5" s="166" t="s">
        <v>0</v>
      </c>
      <c r="AD5" s="166"/>
      <c r="AE5" s="166"/>
      <c r="AF5" s="166"/>
      <c r="AG5" s="166" t="s">
        <v>6</v>
      </c>
      <c r="AH5" s="166"/>
      <c r="AI5" s="166"/>
      <c r="AJ5" s="166" t="s">
        <v>7</v>
      </c>
      <c r="AK5" s="166"/>
      <c r="AL5" s="166"/>
      <c r="AM5" s="166" t="s">
        <v>8</v>
      </c>
      <c r="AN5" s="166"/>
      <c r="AO5" s="166"/>
      <c r="AP5" s="166" t="s">
        <v>9</v>
      </c>
      <c r="AQ5" s="166"/>
      <c r="AR5" s="166"/>
      <c r="AS5" s="166" t="s">
        <v>30</v>
      </c>
      <c r="AT5" s="166" t="s">
        <v>5</v>
      </c>
      <c r="AU5" s="166" t="s">
        <v>0</v>
      </c>
      <c r="AV5" s="166" t="s">
        <v>30</v>
      </c>
      <c r="AW5" s="166" t="s">
        <v>5</v>
      </c>
      <c r="AX5" s="166" t="s">
        <v>0</v>
      </c>
      <c r="AY5" s="166" t="s">
        <v>30</v>
      </c>
      <c r="AZ5" s="166" t="s">
        <v>5</v>
      </c>
      <c r="BA5" s="166" t="s">
        <v>0</v>
      </c>
      <c r="BB5" s="166" t="s">
        <v>30</v>
      </c>
      <c r="BC5" s="166" t="s">
        <v>5</v>
      </c>
      <c r="BD5" s="166" t="s">
        <v>0</v>
      </c>
      <c r="BE5" s="166"/>
      <c r="BF5" s="166"/>
      <c r="BG5" s="166"/>
      <c r="BH5" s="166" t="s">
        <v>6</v>
      </c>
      <c r="BI5" s="166"/>
      <c r="BJ5" s="166"/>
      <c r="BK5" s="166" t="s">
        <v>7</v>
      </c>
      <c r="BL5" s="166"/>
      <c r="BM5" s="166"/>
      <c r="BN5" s="166" t="s">
        <v>8</v>
      </c>
      <c r="BO5" s="166"/>
      <c r="BP5" s="166"/>
      <c r="BQ5" s="166" t="s">
        <v>9</v>
      </c>
      <c r="BR5" s="166"/>
      <c r="BS5" s="166"/>
      <c r="BT5" s="166" t="s">
        <v>30</v>
      </c>
      <c r="BU5" s="166" t="s">
        <v>5</v>
      </c>
      <c r="BV5" s="166" t="s">
        <v>0</v>
      </c>
      <c r="BW5" s="166" t="s">
        <v>30</v>
      </c>
      <c r="BX5" s="166" t="s">
        <v>5</v>
      </c>
      <c r="BY5" s="166" t="s">
        <v>0</v>
      </c>
      <c r="BZ5" s="166" t="s">
        <v>30</v>
      </c>
      <c r="CA5" s="166" t="s">
        <v>5</v>
      </c>
      <c r="CB5" s="166" t="s">
        <v>0</v>
      </c>
      <c r="CC5" s="166" t="s">
        <v>30</v>
      </c>
      <c r="CD5" s="166" t="s">
        <v>5</v>
      </c>
      <c r="CE5" s="166" t="s">
        <v>0</v>
      </c>
    </row>
    <row r="6" spans="1:89" x14ac:dyDescent="0.25">
      <c r="A6" s="169"/>
      <c r="B6" s="166"/>
      <c r="C6" s="46" t="s">
        <v>30</v>
      </c>
      <c r="D6" s="46" t="s">
        <v>5</v>
      </c>
      <c r="E6" s="46" t="s">
        <v>0</v>
      </c>
      <c r="F6" s="46" t="s">
        <v>30</v>
      </c>
      <c r="G6" s="46" t="s">
        <v>5</v>
      </c>
      <c r="H6" s="46" t="s">
        <v>0</v>
      </c>
      <c r="I6" s="46" t="s">
        <v>30</v>
      </c>
      <c r="J6" s="46" t="s">
        <v>5</v>
      </c>
      <c r="K6" s="46" t="s">
        <v>0</v>
      </c>
      <c r="L6" s="46" t="s">
        <v>30</v>
      </c>
      <c r="M6" s="46" t="s">
        <v>5</v>
      </c>
      <c r="N6" s="46" t="s">
        <v>0</v>
      </c>
      <c r="O6" s="46" t="s">
        <v>30</v>
      </c>
      <c r="P6" s="46" t="s">
        <v>5</v>
      </c>
      <c r="Q6" s="46" t="s">
        <v>0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46" t="s">
        <v>30</v>
      </c>
      <c r="AE6" s="46" t="s">
        <v>5</v>
      </c>
      <c r="AF6" s="46" t="s">
        <v>0</v>
      </c>
      <c r="AG6" s="46" t="s">
        <v>30</v>
      </c>
      <c r="AH6" s="46" t="s">
        <v>5</v>
      </c>
      <c r="AI6" s="46" t="s">
        <v>0</v>
      </c>
      <c r="AJ6" s="46" t="s">
        <v>30</v>
      </c>
      <c r="AK6" s="46" t="s">
        <v>5</v>
      </c>
      <c r="AL6" s="46" t="s">
        <v>0</v>
      </c>
      <c r="AM6" s="46" t="s">
        <v>30</v>
      </c>
      <c r="AN6" s="46" t="s">
        <v>5</v>
      </c>
      <c r="AO6" s="46" t="s">
        <v>0</v>
      </c>
      <c r="AP6" s="46" t="s">
        <v>30</v>
      </c>
      <c r="AQ6" s="46" t="s">
        <v>5</v>
      </c>
      <c r="AR6" s="46" t="s">
        <v>0</v>
      </c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46" t="s">
        <v>30</v>
      </c>
      <c r="BF6" s="46" t="s">
        <v>5</v>
      </c>
      <c r="BG6" s="46" t="s">
        <v>0</v>
      </c>
      <c r="BH6" s="46" t="s">
        <v>30</v>
      </c>
      <c r="BI6" s="46" t="s">
        <v>5</v>
      </c>
      <c r="BJ6" s="46" t="s">
        <v>0</v>
      </c>
      <c r="BK6" s="46" t="s">
        <v>30</v>
      </c>
      <c r="BL6" s="46" t="s">
        <v>5</v>
      </c>
      <c r="BM6" s="46" t="s">
        <v>0</v>
      </c>
      <c r="BN6" s="46" t="s">
        <v>30</v>
      </c>
      <c r="BO6" s="46" t="s">
        <v>5</v>
      </c>
      <c r="BP6" s="46" t="s">
        <v>0</v>
      </c>
      <c r="BQ6" s="46" t="s">
        <v>30</v>
      </c>
      <c r="BR6" s="46" t="s">
        <v>5</v>
      </c>
      <c r="BS6" s="46" t="s">
        <v>0</v>
      </c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</row>
    <row r="7" spans="1:8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3</v>
      </c>
      <c r="S7" s="6">
        <v>4</v>
      </c>
      <c r="T7" s="6">
        <v>5</v>
      </c>
      <c r="U7" s="6">
        <v>6</v>
      </c>
      <c r="V7" s="6">
        <v>7</v>
      </c>
      <c r="W7" s="6">
        <v>8</v>
      </c>
      <c r="X7" s="6">
        <v>9</v>
      </c>
      <c r="Y7" s="6">
        <v>10</v>
      </c>
      <c r="Z7" s="6">
        <v>11</v>
      </c>
      <c r="AA7" s="6">
        <v>12</v>
      </c>
      <c r="AB7" s="6">
        <v>13</v>
      </c>
      <c r="AC7" s="6">
        <v>14</v>
      </c>
      <c r="AD7" s="6">
        <v>3</v>
      </c>
      <c r="AE7" s="6">
        <v>4</v>
      </c>
      <c r="AF7" s="6">
        <v>5</v>
      </c>
      <c r="AG7" s="6">
        <v>6</v>
      </c>
      <c r="AH7" s="6">
        <v>7</v>
      </c>
      <c r="AI7" s="6">
        <v>8</v>
      </c>
      <c r="AJ7" s="6">
        <v>9</v>
      </c>
      <c r="AK7" s="6">
        <v>10</v>
      </c>
      <c r="AL7" s="6">
        <v>11</v>
      </c>
      <c r="AM7" s="6">
        <v>12</v>
      </c>
      <c r="AN7" s="6">
        <v>13</v>
      </c>
      <c r="AO7" s="6">
        <v>14</v>
      </c>
      <c r="AP7" s="6">
        <v>15</v>
      </c>
      <c r="AQ7" s="6">
        <v>16</v>
      </c>
      <c r="AR7" s="6">
        <v>17</v>
      </c>
      <c r="AS7" s="6">
        <v>3</v>
      </c>
      <c r="AT7" s="6">
        <v>4</v>
      </c>
      <c r="AU7" s="6">
        <v>5</v>
      </c>
      <c r="AV7" s="6">
        <v>6</v>
      </c>
      <c r="AW7" s="6">
        <v>7</v>
      </c>
      <c r="AX7" s="6">
        <v>8</v>
      </c>
      <c r="AY7" s="6">
        <v>9</v>
      </c>
      <c r="AZ7" s="6">
        <v>10</v>
      </c>
      <c r="BA7" s="6">
        <v>11</v>
      </c>
      <c r="BB7" s="6">
        <v>12</v>
      </c>
      <c r="BC7" s="6">
        <v>13</v>
      </c>
      <c r="BD7" s="6">
        <v>14</v>
      </c>
      <c r="BE7" s="6">
        <v>3</v>
      </c>
      <c r="BF7" s="6">
        <v>4</v>
      </c>
      <c r="BG7" s="6">
        <v>5</v>
      </c>
      <c r="BH7" s="6">
        <v>6</v>
      </c>
      <c r="BI7" s="6">
        <v>7</v>
      </c>
      <c r="BJ7" s="6">
        <v>8</v>
      </c>
      <c r="BK7" s="6">
        <v>9</v>
      </c>
      <c r="BL7" s="6">
        <v>10</v>
      </c>
      <c r="BM7" s="6">
        <v>11</v>
      </c>
      <c r="BN7" s="6">
        <v>12</v>
      </c>
      <c r="BO7" s="6">
        <v>13</v>
      </c>
      <c r="BP7" s="6">
        <v>14</v>
      </c>
      <c r="BQ7" s="6">
        <v>15</v>
      </c>
      <c r="BR7" s="6">
        <v>16</v>
      </c>
      <c r="BS7" s="6">
        <v>17</v>
      </c>
      <c r="BT7" s="6">
        <v>3</v>
      </c>
      <c r="BU7" s="6">
        <v>4</v>
      </c>
      <c r="BV7" s="6">
        <v>5</v>
      </c>
      <c r="BW7" s="6">
        <v>6</v>
      </c>
      <c r="BX7" s="6">
        <v>7</v>
      </c>
      <c r="BY7" s="6">
        <v>8</v>
      </c>
      <c r="BZ7" s="6">
        <v>9</v>
      </c>
      <c r="CA7" s="6">
        <v>10</v>
      </c>
      <c r="CB7" s="6">
        <v>11</v>
      </c>
      <c r="CC7" s="6">
        <v>12</v>
      </c>
      <c r="CD7" s="6">
        <v>13</v>
      </c>
      <c r="CE7" s="6">
        <v>14</v>
      </c>
    </row>
    <row r="8" spans="1:89" x14ac:dyDescent="0.25">
      <c r="A8" s="188" t="s">
        <v>21</v>
      </c>
      <c r="B8" s="189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7"/>
    </row>
    <row r="9" spans="1:89" ht="29.25" customHeight="1" x14ac:dyDescent="0.25">
      <c r="A9" s="8">
        <v>1</v>
      </c>
      <c r="B9" s="26" t="s">
        <v>43</v>
      </c>
      <c r="C9" s="12">
        <f>+'2019'!AP11</f>
        <v>575769</v>
      </c>
      <c r="D9" s="12">
        <f>+'2019'!AQ11</f>
        <v>481215</v>
      </c>
      <c r="E9" s="12">
        <f>+'2019'!AR11</f>
        <v>1056984</v>
      </c>
      <c r="F9" s="13">
        <v>39031</v>
      </c>
      <c r="G9" s="13">
        <v>32644</v>
      </c>
      <c r="H9" s="13">
        <f>+F9+G9</f>
        <v>71675</v>
      </c>
      <c r="I9" s="13">
        <v>154210</v>
      </c>
      <c r="J9" s="13">
        <v>133132</v>
      </c>
      <c r="K9" s="13">
        <f>+I9+J9</f>
        <v>287342</v>
      </c>
      <c r="L9" s="12">
        <v>315886</v>
      </c>
      <c r="M9" s="12">
        <v>217782</v>
      </c>
      <c r="N9" s="13">
        <f>+L9+M9</f>
        <v>533668</v>
      </c>
      <c r="O9" s="23">
        <v>61296</v>
      </c>
      <c r="P9" s="23">
        <v>92078</v>
      </c>
      <c r="Q9" s="23">
        <f>O9+P9</f>
        <v>153374</v>
      </c>
      <c r="R9" s="16">
        <f t="shared" ref="R9:T10" si="0">IF(F9=0,"",F9/C9%)</f>
        <v>6.7789339127323638</v>
      </c>
      <c r="S9" s="16">
        <f t="shared" si="0"/>
        <v>6.7836621884188988</v>
      </c>
      <c r="T9" s="16">
        <f t="shared" si="0"/>
        <v>6.7810865632781576</v>
      </c>
      <c r="U9" s="16">
        <f t="shared" ref="U9:W10" si="1">IF(I9=0,"",I9/C9%)</f>
        <v>26.78331066799359</v>
      </c>
      <c r="V9" s="16">
        <f t="shared" si="1"/>
        <v>27.665804266284304</v>
      </c>
      <c r="W9" s="16">
        <f t="shared" si="1"/>
        <v>27.185085110086813</v>
      </c>
      <c r="X9" s="16">
        <f t="shared" ref="X9:Z10" si="2">IF(L9=0,"",L9/C9%)</f>
        <v>54.863321922507119</v>
      </c>
      <c r="Y9" s="16">
        <f t="shared" si="2"/>
        <v>45.256693993329385</v>
      </c>
      <c r="Z9" s="16">
        <f t="shared" si="2"/>
        <v>50.489695208252918</v>
      </c>
      <c r="AA9" s="152">
        <f t="shared" ref="AA9:AC10" si="3">IF(O9=0,"",O9/C9%)</f>
        <v>10.645936130635725</v>
      </c>
      <c r="AB9" s="152">
        <f t="shared" si="3"/>
        <v>19.134482507818753</v>
      </c>
      <c r="AC9" s="152">
        <f t="shared" si="3"/>
        <v>14.510531852894651</v>
      </c>
      <c r="AD9" s="12">
        <f>+'2019'!CI11</f>
        <v>45246</v>
      </c>
      <c r="AE9" s="12">
        <f>+'2019'!CJ11</f>
        <v>39416</v>
      </c>
      <c r="AF9" s="12">
        <f>+'2019'!CK11</f>
        <v>84662</v>
      </c>
      <c r="AG9" s="13">
        <v>5468</v>
      </c>
      <c r="AH9" s="13">
        <v>3345</v>
      </c>
      <c r="AI9" s="13">
        <f>+AG9+AH9</f>
        <v>8813</v>
      </c>
      <c r="AJ9" s="13">
        <v>8890</v>
      </c>
      <c r="AK9" s="13">
        <v>7408</v>
      </c>
      <c r="AL9" s="13">
        <f>+AJ9+AK9</f>
        <v>16298</v>
      </c>
      <c r="AM9" s="12">
        <v>22175</v>
      </c>
      <c r="AN9" s="12">
        <v>14738</v>
      </c>
      <c r="AO9" s="13">
        <f>+AM9+AN9</f>
        <v>36913</v>
      </c>
      <c r="AP9" s="12">
        <v>7929</v>
      </c>
      <c r="AQ9" s="12">
        <v>13529</v>
      </c>
      <c r="AR9" s="13">
        <f>+AP9+AQ9</f>
        <v>21458</v>
      </c>
      <c r="AS9" s="16">
        <f t="shared" ref="AS9" si="4">IF(AG9=0,"",AG9/AD9%)</f>
        <v>12.085046191928569</v>
      </c>
      <c r="AT9" s="16">
        <f t="shared" ref="AT9" si="5">IF(AH9=0,"",AH9/AE9%)</f>
        <v>8.4864014613354986</v>
      </c>
      <c r="AU9" s="16">
        <f t="shared" ref="AU9" si="6">IF(AI9=0,"",AI9/AF9%)</f>
        <v>10.409628877182207</v>
      </c>
      <c r="AV9" s="16">
        <f t="shared" ref="AV9" si="7">IF(AJ9=0,"",AJ9/AD9%)</f>
        <v>19.648145692436902</v>
      </c>
      <c r="AW9" s="16">
        <f t="shared" ref="AW9" si="8">IF(AK9=0,"",AK9/AE9%)</f>
        <v>18.79439821392328</v>
      </c>
      <c r="AX9" s="16">
        <f t="shared" ref="AX9" si="9">IF(AL9=0,"",AL9/AF9%)</f>
        <v>19.250667359618248</v>
      </c>
      <c r="AY9" s="16">
        <f t="shared" ref="AY9" si="10">IF(AM9=0,"",AM9/AD9%)</f>
        <v>49.009857224948064</v>
      </c>
      <c r="AZ9" s="16">
        <f t="shared" ref="AZ9" si="11">IF(AN9=0,"",AN9/AE9%)</f>
        <v>37.390907245788512</v>
      </c>
      <c r="BA9" s="16">
        <f t="shared" ref="BA9" si="12">IF(AO9=0,"",AO9/AF9%)</f>
        <v>43.600434669627461</v>
      </c>
      <c r="BB9" s="16">
        <f>IF(AP9=0,"",AP9/AD9%)</f>
        <v>17.524201034345577</v>
      </c>
      <c r="BC9" s="16">
        <f>IF(AQ9=0,"",AQ9/AE9%)</f>
        <v>34.323624923888772</v>
      </c>
      <c r="BD9" s="16">
        <f>IF(AR9=0,"",AR9/AF9%)</f>
        <v>25.34549148378257</v>
      </c>
      <c r="BE9" s="12">
        <f>+'2019'!EB11</f>
        <v>17542</v>
      </c>
      <c r="BF9" s="12">
        <f>+'2019'!EC11</f>
        <v>16741</v>
      </c>
      <c r="BG9" s="12">
        <f>+'2019'!ED11</f>
        <v>34283</v>
      </c>
      <c r="BH9" s="13">
        <v>4257</v>
      </c>
      <c r="BI9" s="13">
        <v>4911</v>
      </c>
      <c r="BJ9" s="13">
        <f>+BH9+BI9</f>
        <v>9168</v>
      </c>
      <c r="BK9" s="13">
        <v>2377</v>
      </c>
      <c r="BL9" s="13">
        <v>1839</v>
      </c>
      <c r="BM9" s="13">
        <f>+BK9+BL9</f>
        <v>4216</v>
      </c>
      <c r="BN9" s="12">
        <v>8518</v>
      </c>
      <c r="BO9" s="12">
        <v>7783</v>
      </c>
      <c r="BP9" s="13">
        <f>+BN9+BO9</f>
        <v>16301</v>
      </c>
      <c r="BQ9" s="12">
        <v>1956</v>
      </c>
      <c r="BR9" s="12">
        <v>1951</v>
      </c>
      <c r="BS9" s="13">
        <f>+BQ9+BR9</f>
        <v>3907</v>
      </c>
      <c r="BT9" s="16">
        <f t="shared" ref="BT9" si="13">IF(BH9=0,"",BH9/BE9%)</f>
        <v>24.267472352069323</v>
      </c>
      <c r="BU9" s="16">
        <f t="shared" ref="BU9" si="14">IF(BI9=0,"",BI9/BF9%)</f>
        <v>29.335165163371364</v>
      </c>
      <c r="BV9" s="16">
        <f t="shared" ref="BV9" si="15">IF(BJ9=0,"",BJ9/BG9%)</f>
        <v>26.742117084269172</v>
      </c>
      <c r="BW9" s="16">
        <f t="shared" ref="BW9" si="16">IF(BK9=0,"",BK9/BE9%)</f>
        <v>13.550336335651581</v>
      </c>
      <c r="BX9" s="16">
        <f t="shared" ref="BX9" si="17">IF(BL9=0,"",BL9/BF9%)</f>
        <v>10.985006869362643</v>
      </c>
      <c r="BY9" s="16">
        <f t="shared" ref="BY9" si="18">IF(BM9=0,"",BM9/BG9%)</f>
        <v>12.297640229851531</v>
      </c>
      <c r="BZ9" s="16">
        <f t="shared" ref="BZ9" si="19">IF(BN9=0,"",BN9/BE9%)</f>
        <v>48.557747121194851</v>
      </c>
      <c r="CA9" s="16">
        <f t="shared" ref="CA9" si="20">IF(BO9=0,"",BO9/BF9%)</f>
        <v>46.490651693447226</v>
      </c>
      <c r="CB9" s="16">
        <f t="shared" ref="CB9" si="21">IF(BP9=0,"",BP9/BG9%)</f>
        <v>47.548347577516559</v>
      </c>
      <c r="CC9" s="16">
        <f>IF(BQ9=0,"",BQ9/BE9%)</f>
        <v>11.150381940485692</v>
      </c>
      <c r="CD9" s="16">
        <f>IF(BR9=0,"",BR9/BF9%)</f>
        <v>11.654023057165045</v>
      </c>
      <c r="CE9" s="16">
        <f>IF(BS9=0,"",BS9/BG9%)</f>
        <v>11.39631887524429</v>
      </c>
    </row>
    <row r="10" spans="1:89" ht="29.25" customHeight="1" x14ac:dyDescent="0.25">
      <c r="A10" s="8">
        <v>2</v>
      </c>
      <c r="B10" s="26" t="s">
        <v>105</v>
      </c>
      <c r="C10" s="12">
        <f>+'2019'!AP12</f>
        <v>45170</v>
      </c>
      <c r="D10" s="12">
        <f>+'2019'!AQ12</f>
        <v>39345</v>
      </c>
      <c r="E10" s="12">
        <f>+'2019'!AR12</f>
        <v>84515</v>
      </c>
      <c r="F10" s="13">
        <v>2932</v>
      </c>
      <c r="G10" s="13">
        <v>6219</v>
      </c>
      <c r="H10" s="13">
        <f>+F10+G10</f>
        <v>9151</v>
      </c>
      <c r="I10" s="13">
        <v>16663</v>
      </c>
      <c r="J10" s="13">
        <v>15165</v>
      </c>
      <c r="K10" s="13">
        <f>+I10+J10</f>
        <v>31828</v>
      </c>
      <c r="L10" s="12">
        <v>25575</v>
      </c>
      <c r="M10" s="12">
        <v>17961</v>
      </c>
      <c r="N10" s="13">
        <f>+L10+M10</f>
        <v>43536</v>
      </c>
      <c r="O10" s="14"/>
      <c r="P10" s="14"/>
      <c r="Q10" s="15"/>
      <c r="R10" s="16">
        <f t="shared" si="0"/>
        <v>6.4910338720389644</v>
      </c>
      <c r="S10" s="16">
        <f t="shared" si="0"/>
        <v>15.806328631338163</v>
      </c>
      <c r="T10" s="16">
        <f t="shared" si="0"/>
        <v>10.827663728332249</v>
      </c>
      <c r="U10" s="16">
        <f t="shared" si="1"/>
        <v>36.889528448085017</v>
      </c>
      <c r="V10" s="16">
        <f t="shared" si="1"/>
        <v>38.543652306519256</v>
      </c>
      <c r="W10" s="16">
        <f t="shared" si="1"/>
        <v>37.659587055552272</v>
      </c>
      <c r="X10" s="16">
        <f t="shared" si="2"/>
        <v>56.619437679876029</v>
      </c>
      <c r="Y10" s="16">
        <f t="shared" si="2"/>
        <v>45.650019062142583</v>
      </c>
      <c r="Z10" s="16">
        <f t="shared" si="2"/>
        <v>51.512749216115481</v>
      </c>
      <c r="AA10" s="14" t="str">
        <f t="shared" si="3"/>
        <v/>
      </c>
      <c r="AB10" s="14" t="str">
        <f t="shared" si="3"/>
        <v/>
      </c>
      <c r="AC10" s="15" t="str">
        <f t="shared" si="3"/>
        <v/>
      </c>
      <c r="AD10" s="12">
        <f>+'2019'!CI12</f>
        <v>2035</v>
      </c>
      <c r="AE10" s="12">
        <f>+'2019'!CJ12</f>
        <v>1546</v>
      </c>
      <c r="AF10" s="12">
        <f>+'2019'!CK12</f>
        <v>3581</v>
      </c>
      <c r="AG10" s="13">
        <v>122</v>
      </c>
      <c r="AH10" s="13">
        <v>219</v>
      </c>
      <c r="AI10" s="13">
        <f>+AG10+AH10</f>
        <v>341</v>
      </c>
      <c r="AJ10" s="13">
        <v>474</v>
      </c>
      <c r="AK10" s="13">
        <v>375</v>
      </c>
      <c r="AL10" s="13">
        <f>+AJ10+AK10</f>
        <v>849</v>
      </c>
      <c r="AM10" s="13">
        <v>1439</v>
      </c>
      <c r="AN10" s="13">
        <v>952</v>
      </c>
      <c r="AO10" s="13">
        <f>+AM10+AN10</f>
        <v>2391</v>
      </c>
      <c r="AP10" s="14"/>
      <c r="AQ10" s="14"/>
      <c r="AR10" s="15"/>
      <c r="AS10" s="16">
        <f t="shared" ref="AS10" si="22">IF(AG10=0,"",AG10/AD10%)</f>
        <v>5.9950859950859945</v>
      </c>
      <c r="AT10" s="16">
        <f t="shared" ref="AT10" si="23">IF(AH10=0,"",AH10/AE10%)</f>
        <v>14.165588615782664</v>
      </c>
      <c r="AU10" s="16">
        <f t="shared" ref="AU10" si="24">IF(AI10=0,"",AI10/AF10%)</f>
        <v>9.5224797542585868</v>
      </c>
      <c r="AV10" s="16">
        <f t="shared" ref="AV10" si="25">IF(AJ10=0,"",AJ10/AD10%)</f>
        <v>23.292383292383292</v>
      </c>
      <c r="AW10" s="16">
        <f t="shared" ref="AW10" si="26">IF(AK10=0,"",AK10/AE10%)</f>
        <v>24.256144890038808</v>
      </c>
      <c r="AX10" s="16">
        <f t="shared" ref="AX10" si="27">IF(AL10=0,"",AL10/AF10%)</f>
        <v>23.70846132365261</v>
      </c>
      <c r="AY10" s="16">
        <f t="shared" ref="AY10" si="28">IF(AM10=0,"",AM10/AD10%)</f>
        <v>70.712530712530707</v>
      </c>
      <c r="AZ10" s="16">
        <f t="shared" ref="AZ10" si="29">IF(AN10=0,"",AN10/AE10%)</f>
        <v>61.578266494178521</v>
      </c>
      <c r="BA10" s="16">
        <f t="shared" ref="BA10" si="30">IF(AO10=0,"",AO10/AF10%)</f>
        <v>66.769058922088803</v>
      </c>
      <c r="BB10" s="17"/>
      <c r="BC10" s="17"/>
      <c r="BD10" s="17"/>
      <c r="BE10" s="12">
        <f>+'2019'!EB12</f>
        <v>1488</v>
      </c>
      <c r="BF10" s="12">
        <f>+'2019'!EC12</f>
        <v>1557</v>
      </c>
      <c r="BG10" s="12">
        <f>+'2019'!ED12</f>
        <v>3045</v>
      </c>
      <c r="BH10" s="13">
        <v>400</v>
      </c>
      <c r="BI10" s="13">
        <v>603</v>
      </c>
      <c r="BJ10" s="13">
        <f>+BH10+BI10</f>
        <v>1003</v>
      </c>
      <c r="BK10" s="13">
        <v>366</v>
      </c>
      <c r="BL10" s="13">
        <v>322</v>
      </c>
      <c r="BM10" s="13">
        <f>+BK10+BL10</f>
        <v>688</v>
      </c>
      <c r="BN10" s="12">
        <v>722</v>
      </c>
      <c r="BO10" s="12">
        <v>632</v>
      </c>
      <c r="BP10" s="13">
        <f>+BN10+BO10</f>
        <v>1354</v>
      </c>
      <c r="BQ10" s="14"/>
      <c r="BR10" s="14"/>
      <c r="BS10" s="15"/>
      <c r="BT10" s="16">
        <f>IF(AG10=0,"",AG10/BE10%)</f>
        <v>8.198924731182796</v>
      </c>
      <c r="BU10" s="16">
        <f>IF(AH10=0,"",AH10/BF10%)</f>
        <v>14.065510597302504</v>
      </c>
      <c r="BV10" s="16">
        <f>IF(AI10=0,"",AI10/BG10%)</f>
        <v>11.198686371100164</v>
      </c>
      <c r="BW10" s="16">
        <f>IF(AJ10=0,"",AJ10/BE10%)</f>
        <v>31.854838709677416</v>
      </c>
      <c r="BX10" s="16">
        <f>IF(AK10=0,"",AK10/BF10%)</f>
        <v>24.084778420038536</v>
      </c>
      <c r="BY10" s="16">
        <f>IF(AL10=0,"",AL10/BG10%)</f>
        <v>27.881773399014779</v>
      </c>
      <c r="BZ10" s="16">
        <f>IF(AM10=0,"",AM10/BE10%)</f>
        <v>96.706989247311824</v>
      </c>
      <c r="CA10" s="16">
        <f>IF(AN10=0,"",AN10/BF10%)</f>
        <v>61.143224149004496</v>
      </c>
      <c r="CB10" s="16">
        <f>IF(AO10=0,"",AO10/BG10%)</f>
        <v>78.522167487684726</v>
      </c>
      <c r="CC10" s="17" t="str">
        <f>IF(AP10=0,"",AP10/BE10%)</f>
        <v/>
      </c>
      <c r="CD10" s="17" t="str">
        <f>IF(AQ10=0,"",AQ10/BF10%)</f>
        <v/>
      </c>
      <c r="CE10" s="17" t="str">
        <f>IF(AR10=0,"",AR10/BG10%)</f>
        <v/>
      </c>
    </row>
    <row r="11" spans="1:89" ht="15" customHeight="1" x14ac:dyDescent="0.25">
      <c r="A11" s="48" t="s">
        <v>78</v>
      </c>
      <c r="B11" s="49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4"/>
    </row>
    <row r="12" spans="1:89" s="52" customFormat="1" ht="29.25" customHeight="1" x14ac:dyDescent="0.25">
      <c r="A12" s="8">
        <v>3</v>
      </c>
      <c r="B12" s="26" t="s">
        <v>44</v>
      </c>
      <c r="C12" s="12">
        <f>+'2019'!AP14</f>
        <v>204381</v>
      </c>
      <c r="D12" s="12">
        <f>+'2019'!AQ14</f>
        <v>210077</v>
      </c>
      <c r="E12" s="12">
        <f>+'2019'!AR14</f>
        <v>414458</v>
      </c>
      <c r="F12" s="13">
        <v>5511</v>
      </c>
      <c r="G12" s="13">
        <v>6114</v>
      </c>
      <c r="H12" s="13">
        <f>+F12+G12</f>
        <v>11625</v>
      </c>
      <c r="I12" s="13">
        <v>33169</v>
      </c>
      <c r="J12" s="13">
        <v>35156</v>
      </c>
      <c r="K12" s="13">
        <f>+I12+J12</f>
        <v>68325</v>
      </c>
      <c r="L12" s="12">
        <v>154604</v>
      </c>
      <c r="M12" s="12">
        <v>157172</v>
      </c>
      <c r="N12" s="13">
        <f>+L12+M12</f>
        <v>311776</v>
      </c>
      <c r="O12" s="12">
        <v>11097</v>
      </c>
      <c r="P12" s="12">
        <v>11635</v>
      </c>
      <c r="Q12" s="23">
        <f>O12+P12</f>
        <v>22732</v>
      </c>
      <c r="R12" s="16">
        <f t="shared" ref="R12:R47" si="31">IF(F12=0,"",F12/C12%)</f>
        <v>2.6964346000851354</v>
      </c>
      <c r="S12" s="16">
        <f t="shared" ref="S12:S47" si="32">IF(G12=0,"",G12/D12%)</f>
        <v>2.9103614389009747</v>
      </c>
      <c r="T12" s="16">
        <f t="shared" ref="T12:T47" si="33">IF(H12=0,"",H12/E12%)</f>
        <v>2.8048680445304472</v>
      </c>
      <c r="U12" s="16">
        <f t="shared" ref="U12:U47" si="34">IF(I12=0,"",I12/C12%)</f>
        <v>16.229003674509862</v>
      </c>
      <c r="V12" s="16">
        <f t="shared" ref="V12:V47" si="35">IF(J12=0,"",J12/D12%)</f>
        <v>16.73481628164911</v>
      </c>
      <c r="W12" s="16">
        <f t="shared" ref="W12:W47" si="36">IF(K12=0,"",K12/E12%)</f>
        <v>16.485385732691853</v>
      </c>
      <c r="X12" s="16">
        <f t="shared" ref="X12:X47" si="37">IF(L12=0,"",L12/C12%)</f>
        <v>75.644996354847081</v>
      </c>
      <c r="Y12" s="16">
        <f t="shared" ref="Y12:Y47" si="38">IF(M12=0,"",M12/D12%)</f>
        <v>74.816376852297012</v>
      </c>
      <c r="Z12" s="16">
        <f t="shared" ref="Z12:Z47" si="39">IF(N12=0,"",N12/E12%)</f>
        <v>75.224992640991374</v>
      </c>
      <c r="AA12" s="16">
        <f t="shared" ref="AA12:AA47" si="40">IF(O12=0,"",O12/C12%)</f>
        <v>5.4295653705579285</v>
      </c>
      <c r="AB12" s="16">
        <f t="shared" ref="AB12:AB47" si="41">IF(P12=0,"",P12/D12%)</f>
        <v>5.5384454271529009</v>
      </c>
      <c r="AC12" s="16">
        <f t="shared" ref="AC12:AC47" si="42">IF(Q12=0,"",Q12/E12%)</f>
        <v>5.4847535817863333</v>
      </c>
      <c r="AD12" s="12">
        <f>+'2019'!CI14</f>
        <v>32444</v>
      </c>
      <c r="AE12" s="12">
        <f>+'2019'!CJ14</f>
        <v>38988</v>
      </c>
      <c r="AF12" s="12">
        <f>+'2019'!CK14</f>
        <v>71432</v>
      </c>
      <c r="AG12" s="13">
        <v>1440</v>
      </c>
      <c r="AH12" s="13">
        <v>1623</v>
      </c>
      <c r="AI12" s="13">
        <f>+AG12+AH12</f>
        <v>3063</v>
      </c>
      <c r="AJ12" s="13">
        <v>7449</v>
      </c>
      <c r="AK12" s="13">
        <v>7830</v>
      </c>
      <c r="AL12" s="13">
        <f>+AJ12+AK12</f>
        <v>15279</v>
      </c>
      <c r="AM12" s="12">
        <v>20203</v>
      </c>
      <c r="AN12" s="12">
        <v>25156</v>
      </c>
      <c r="AO12" s="13">
        <f>+AM12+AN12</f>
        <v>45359</v>
      </c>
      <c r="AP12" s="12">
        <v>3352</v>
      </c>
      <c r="AQ12" s="12">
        <v>4379</v>
      </c>
      <c r="AR12" s="13">
        <f>+AP12+AQ12</f>
        <v>7731</v>
      </c>
      <c r="AS12" s="16">
        <f t="shared" ref="AS12:AU13" si="43">IF(AG12=0,"",AG12/AD12%)</f>
        <v>4.4384169646159535</v>
      </c>
      <c r="AT12" s="16">
        <f t="shared" si="43"/>
        <v>4.1628193290243152</v>
      </c>
      <c r="AU12" s="16">
        <f t="shared" si="43"/>
        <v>4.2879941762795379</v>
      </c>
      <c r="AV12" s="16">
        <f t="shared" ref="AV12:AX13" si="44">IF(AJ12=0,"",AJ12/AD12%)</f>
        <v>22.959561089877944</v>
      </c>
      <c r="AW12" s="16">
        <f t="shared" si="44"/>
        <v>20.083102493074794</v>
      </c>
      <c r="AX12" s="16">
        <f t="shared" si="44"/>
        <v>21.389573300481576</v>
      </c>
      <c r="AY12" s="16">
        <f t="shared" ref="AY12:BA13" si="45">IF(AM12=0,"",AM12/AD12%)</f>
        <v>62.270373566761187</v>
      </c>
      <c r="AZ12" s="16">
        <f t="shared" si="45"/>
        <v>64.522417153996102</v>
      </c>
      <c r="BA12" s="16">
        <f t="shared" si="45"/>
        <v>63.499552021502964</v>
      </c>
      <c r="BB12" s="16">
        <f t="shared" ref="BB12:BB29" si="46">IF(AP12=0,"",AP12/AD12%)</f>
        <v>10.331648378744914</v>
      </c>
      <c r="BC12" s="16">
        <f t="shared" ref="BC12:BC29" si="47">IF(AQ12=0,"",AQ12/AE12%)</f>
        <v>11.231661023904792</v>
      </c>
      <c r="BD12" s="16">
        <f t="shared" ref="BD12:BD29" si="48">IF(AR12=0,"",AR12/AF12%)</f>
        <v>10.822880501735916</v>
      </c>
      <c r="BE12" s="12">
        <f>+'2019'!EB14</f>
        <v>9090</v>
      </c>
      <c r="BF12" s="12">
        <f>+'2019'!EC14</f>
        <v>10096</v>
      </c>
      <c r="BG12" s="12">
        <f>+'2019'!ED14</f>
        <v>19186</v>
      </c>
      <c r="BH12" s="13">
        <v>1045</v>
      </c>
      <c r="BI12" s="13">
        <v>1111</v>
      </c>
      <c r="BJ12" s="13">
        <f>+BH12+BI12</f>
        <v>2156</v>
      </c>
      <c r="BK12" s="13">
        <v>1744</v>
      </c>
      <c r="BL12" s="13">
        <v>1699</v>
      </c>
      <c r="BM12" s="13">
        <f>+BK12+BL12</f>
        <v>3443</v>
      </c>
      <c r="BN12" s="12">
        <v>4943</v>
      </c>
      <c r="BO12" s="12">
        <v>5790</v>
      </c>
      <c r="BP12" s="13">
        <f>+BN12+BO12</f>
        <v>10733</v>
      </c>
      <c r="BQ12" s="12">
        <v>1358</v>
      </c>
      <c r="BR12" s="12">
        <v>1496</v>
      </c>
      <c r="BS12" s="13">
        <f>+BQ12+BR12</f>
        <v>2854</v>
      </c>
      <c r="BT12" s="16">
        <f t="shared" ref="BT12:BT47" si="49">IF(BH12=0,"",BH12/BE12%)</f>
        <v>11.496149614961496</v>
      </c>
      <c r="BU12" s="16">
        <f t="shared" ref="BU12:BU47" si="50">IF(BI12=0,"",BI12/BF12%)</f>
        <v>11.004358161648177</v>
      </c>
      <c r="BV12" s="16">
        <f t="shared" ref="BV12:BV47" si="51">IF(BJ12=0,"",BJ12/BG12%)</f>
        <v>11.237360575419576</v>
      </c>
      <c r="BW12" s="16">
        <f t="shared" ref="BW12:BW47" si="52">IF(BK12=0,"",BK12/BE12%)</f>
        <v>19.185918591859185</v>
      </c>
      <c r="BX12" s="16">
        <f t="shared" ref="BX12:BX47" si="53">IF(BL12=0,"",BL12/BF12%)</f>
        <v>16.828446909667196</v>
      </c>
      <c r="BY12" s="16">
        <f t="shared" ref="BY12:BY47" si="54">IF(BM12=0,"",BM12/BG12%)</f>
        <v>17.94537683727718</v>
      </c>
      <c r="BZ12" s="16">
        <f t="shared" ref="BZ12:CB14" si="55">IF(BN12=0,"",BN12/BE12%)</f>
        <v>54.378437843784376</v>
      </c>
      <c r="CA12" s="16">
        <f t="shared" si="55"/>
        <v>57.349445324881145</v>
      </c>
      <c r="CB12" s="16">
        <f t="shared" si="55"/>
        <v>55.941832586260809</v>
      </c>
      <c r="CC12" s="16">
        <f t="shared" ref="CC12:CC28" si="56">IF(BQ12=0,"",BQ12/BE12%)</f>
        <v>14.939493949394938</v>
      </c>
      <c r="CD12" s="16">
        <f t="shared" ref="CD12:CD28" si="57">IF(BR12=0,"",BR12/BF12%)</f>
        <v>14.817749603803488</v>
      </c>
      <c r="CE12" s="16">
        <f t="shared" ref="CE12:CE28" si="58">IF(BS12=0,"",BS12/BG12%)</f>
        <v>14.875430001042426</v>
      </c>
    </row>
    <row r="13" spans="1:89" ht="29.25" customHeight="1" x14ac:dyDescent="0.25">
      <c r="A13" s="8">
        <v>4</v>
      </c>
      <c r="B13" s="26" t="s">
        <v>100</v>
      </c>
      <c r="C13" s="12">
        <f>+'2019'!AP15</f>
        <v>163257</v>
      </c>
      <c r="D13" s="12">
        <f>+'2019'!AQ15</f>
        <v>186592</v>
      </c>
      <c r="E13" s="12">
        <f>+'2019'!AR15</f>
        <v>349849</v>
      </c>
      <c r="F13" s="13">
        <v>4052</v>
      </c>
      <c r="G13" s="13">
        <v>4393</v>
      </c>
      <c r="H13" s="13">
        <f>+F13+G13</f>
        <v>8445</v>
      </c>
      <c r="I13" s="13">
        <v>40924</v>
      </c>
      <c r="J13" s="13">
        <v>50789</v>
      </c>
      <c r="K13" s="13">
        <f>+I13+J13</f>
        <v>91713</v>
      </c>
      <c r="L13" s="13">
        <v>102902</v>
      </c>
      <c r="M13" s="13">
        <v>116969</v>
      </c>
      <c r="N13" s="13">
        <f>+L13+M13</f>
        <v>219871</v>
      </c>
      <c r="O13" s="23">
        <v>2975</v>
      </c>
      <c r="P13" s="23">
        <v>1205</v>
      </c>
      <c r="Q13" s="23">
        <f>O13+P13</f>
        <v>4180</v>
      </c>
      <c r="R13" s="16">
        <f t="shared" si="31"/>
        <v>2.4819762705427642</v>
      </c>
      <c r="S13" s="16">
        <f t="shared" si="32"/>
        <v>2.3543345909792488</v>
      </c>
      <c r="T13" s="16">
        <f t="shared" si="33"/>
        <v>2.4138985676677653</v>
      </c>
      <c r="U13" s="16">
        <f t="shared" si="34"/>
        <v>25.067225295086889</v>
      </c>
      <c r="V13" s="16">
        <f t="shared" si="35"/>
        <v>27.219280569370603</v>
      </c>
      <c r="W13" s="16">
        <f t="shared" si="36"/>
        <v>26.215024196153198</v>
      </c>
      <c r="X13" s="16">
        <f t="shared" si="37"/>
        <v>63.030681685930773</v>
      </c>
      <c r="Y13" s="16">
        <f t="shared" si="38"/>
        <v>62.687039101354827</v>
      </c>
      <c r="Z13" s="16">
        <f t="shared" si="39"/>
        <v>62.847399878233183</v>
      </c>
      <c r="AA13" s="16">
        <f t="shared" si="40"/>
        <v>1.8222802085056078</v>
      </c>
      <c r="AB13" s="16">
        <f t="shared" si="41"/>
        <v>0.64579403189847362</v>
      </c>
      <c r="AC13" s="16">
        <f t="shared" si="42"/>
        <v>1.1948011856543823</v>
      </c>
      <c r="AD13" s="12">
        <f>+'2019'!CI15</f>
        <v>23885</v>
      </c>
      <c r="AE13" s="12">
        <f>+'2019'!CJ15</f>
        <v>31662</v>
      </c>
      <c r="AF13" s="12">
        <f>+'2019'!CK15</f>
        <v>55547</v>
      </c>
      <c r="AG13" s="12">
        <v>965</v>
      </c>
      <c r="AH13" s="12">
        <v>922</v>
      </c>
      <c r="AI13" s="12">
        <f>AG13+AH13</f>
        <v>1887</v>
      </c>
      <c r="AJ13" s="12">
        <v>6346</v>
      </c>
      <c r="AK13" s="12">
        <v>8504</v>
      </c>
      <c r="AL13" s="12">
        <f>AJ13+AK13</f>
        <v>14850</v>
      </c>
      <c r="AM13" s="12">
        <v>12414</v>
      </c>
      <c r="AN13" s="12">
        <v>17728</v>
      </c>
      <c r="AO13" s="12">
        <f>AM13+AN13</f>
        <v>30142</v>
      </c>
      <c r="AP13" s="12">
        <v>816</v>
      </c>
      <c r="AQ13" s="12">
        <v>437</v>
      </c>
      <c r="AR13" s="12">
        <f>AP13+AQ13</f>
        <v>1253</v>
      </c>
      <c r="AS13" s="16">
        <f t="shared" si="43"/>
        <v>4.0401925894913129</v>
      </c>
      <c r="AT13" s="16">
        <f t="shared" si="43"/>
        <v>2.9120080854020594</v>
      </c>
      <c r="AU13" s="16">
        <f t="shared" si="43"/>
        <v>3.3971231569661726</v>
      </c>
      <c r="AV13" s="16">
        <f t="shared" si="44"/>
        <v>26.568976344986392</v>
      </c>
      <c r="AW13" s="16">
        <f t="shared" si="44"/>
        <v>26.858694965573875</v>
      </c>
      <c r="AX13" s="16">
        <f t="shared" si="44"/>
        <v>26.734117054026317</v>
      </c>
      <c r="AY13" s="16">
        <f t="shared" si="45"/>
        <v>51.97404228595353</v>
      </c>
      <c r="AZ13" s="16">
        <f t="shared" si="45"/>
        <v>55.991409260312047</v>
      </c>
      <c r="BA13" s="16">
        <f t="shared" si="45"/>
        <v>54.263956649323994</v>
      </c>
      <c r="BB13" s="16">
        <f t="shared" si="46"/>
        <v>3.4163701067615659</v>
      </c>
      <c r="BC13" s="16">
        <f t="shared" si="47"/>
        <v>1.3802033983955531</v>
      </c>
      <c r="BD13" s="16">
        <f t="shared" si="48"/>
        <v>2.2557473850973047</v>
      </c>
      <c r="BE13" s="12">
        <f>+'2019'!EB15</f>
        <v>15368</v>
      </c>
      <c r="BF13" s="12">
        <f>+'2019'!EC15</f>
        <v>16402</v>
      </c>
      <c r="BG13" s="12">
        <f>+'2019'!ED15</f>
        <v>31770</v>
      </c>
      <c r="BH13" s="13">
        <v>865</v>
      </c>
      <c r="BI13" s="13">
        <v>768</v>
      </c>
      <c r="BJ13" s="13">
        <f>BH13+BI13</f>
        <v>1633</v>
      </c>
      <c r="BK13" s="13">
        <v>3372</v>
      </c>
      <c r="BL13" s="13">
        <v>3676</v>
      </c>
      <c r="BM13" s="13">
        <f>BK13+BL13</f>
        <v>7048</v>
      </c>
      <c r="BN13" s="13">
        <v>9045</v>
      </c>
      <c r="BO13" s="13">
        <v>9280</v>
      </c>
      <c r="BP13" s="13">
        <f>BN13+BO13</f>
        <v>18325</v>
      </c>
      <c r="BQ13" s="13">
        <v>340</v>
      </c>
      <c r="BR13" s="13">
        <v>244</v>
      </c>
      <c r="BS13" s="13">
        <f>BQ13+BR13</f>
        <v>584</v>
      </c>
      <c r="BT13" s="16">
        <f t="shared" si="49"/>
        <v>5.6285788651743882</v>
      </c>
      <c r="BU13" s="16">
        <f t="shared" si="50"/>
        <v>4.6823558102670404</v>
      </c>
      <c r="BV13" s="16">
        <f t="shared" si="51"/>
        <v>5.1400692477179728</v>
      </c>
      <c r="BW13" s="16">
        <f t="shared" si="52"/>
        <v>21.941697032795417</v>
      </c>
      <c r="BX13" s="16">
        <f t="shared" si="53"/>
        <v>22.411900987684426</v>
      </c>
      <c r="BY13" s="16">
        <f t="shared" si="54"/>
        <v>22.184450739691535</v>
      </c>
      <c r="BZ13" s="16">
        <f t="shared" si="55"/>
        <v>58.856064549713686</v>
      </c>
      <c r="CA13" s="16">
        <f t="shared" si="55"/>
        <v>56.578466040726738</v>
      </c>
      <c r="CB13" s="16">
        <f t="shared" si="55"/>
        <v>57.680201447906832</v>
      </c>
      <c r="CC13" s="16">
        <f t="shared" si="56"/>
        <v>2.2123893805309733</v>
      </c>
      <c r="CD13" s="16">
        <f t="shared" si="57"/>
        <v>1.487623460553591</v>
      </c>
      <c r="CE13" s="16">
        <f t="shared" si="58"/>
        <v>1.8382121498268809</v>
      </c>
    </row>
    <row r="14" spans="1:89" s="52" customFormat="1" ht="29.25" customHeight="1" x14ac:dyDescent="0.25">
      <c r="A14" s="8">
        <v>5</v>
      </c>
      <c r="B14" s="26" t="s">
        <v>45</v>
      </c>
      <c r="C14" s="12">
        <f>+'2019'!AP16</f>
        <v>92532</v>
      </c>
      <c r="D14" s="12">
        <f>+'2019'!AQ16</f>
        <v>89809</v>
      </c>
      <c r="E14" s="12">
        <f>+'2019'!AR16</f>
        <v>182341</v>
      </c>
      <c r="F14" s="13">
        <v>59054</v>
      </c>
      <c r="G14" s="13">
        <v>75433</v>
      </c>
      <c r="H14" s="13">
        <f>+F14+G14</f>
        <v>134487</v>
      </c>
      <c r="I14" s="13">
        <v>11570</v>
      </c>
      <c r="J14" s="13">
        <v>3949</v>
      </c>
      <c r="K14" s="13">
        <f>+I14+J14</f>
        <v>15519</v>
      </c>
      <c r="L14" s="13">
        <v>21374</v>
      </c>
      <c r="M14" s="13">
        <v>10175</v>
      </c>
      <c r="N14" s="13">
        <f>+L14+M14</f>
        <v>31549</v>
      </c>
      <c r="O14" s="13">
        <v>534</v>
      </c>
      <c r="P14" s="13">
        <v>252</v>
      </c>
      <c r="Q14" s="13">
        <f>O14+P14</f>
        <v>786</v>
      </c>
      <c r="R14" s="16">
        <f t="shared" si="31"/>
        <v>63.820083862879862</v>
      </c>
      <c r="S14" s="16">
        <f t="shared" si="32"/>
        <v>83.992695609571427</v>
      </c>
      <c r="T14" s="16">
        <f t="shared" si="33"/>
        <v>73.755765296888796</v>
      </c>
      <c r="U14" s="16">
        <f t="shared" ref="U14" si="59">IF(I14=0,"",I14/C14%)</f>
        <v>12.503782475251803</v>
      </c>
      <c r="V14" s="16">
        <f t="shared" ref="V14" si="60">IF(J14=0,"",J14/D14%)</f>
        <v>4.3971094211047888</v>
      </c>
      <c r="W14" s="16">
        <f t="shared" ref="W14" si="61">IF(K14=0,"",K14/E14%)</f>
        <v>8.5109766865378607</v>
      </c>
      <c r="X14" s="16">
        <f t="shared" ref="X14" si="62">IF(L14=0,"",L14/C14%)</f>
        <v>23.099036009164397</v>
      </c>
      <c r="Y14" s="16">
        <f t="shared" ref="Y14" si="63">IF(M14=0,"",M14/D14%)</f>
        <v>11.329599483347994</v>
      </c>
      <c r="Z14" s="16">
        <f t="shared" ref="Z14" si="64">IF(N14=0,"",N14/E14%)</f>
        <v>17.30219753099961</v>
      </c>
      <c r="AA14" s="16">
        <f t="shared" si="40"/>
        <v>0.57709765270392943</v>
      </c>
      <c r="AB14" s="16">
        <f t="shared" si="41"/>
        <v>0.28059548597579304</v>
      </c>
      <c r="AC14" s="16">
        <f t="shared" si="42"/>
        <v>0.43106048557373272</v>
      </c>
      <c r="AD14" s="12">
        <f>+'2019'!CI16</f>
        <v>7650</v>
      </c>
      <c r="AE14" s="12">
        <f>+'2019'!CJ16</f>
        <v>6967</v>
      </c>
      <c r="AF14" s="12">
        <f>+'2019'!CK16</f>
        <v>14617</v>
      </c>
      <c r="AG14" s="18">
        <v>5347</v>
      </c>
      <c r="AH14" s="18">
        <v>6100</v>
      </c>
      <c r="AI14" s="13">
        <f>+AG14+AH14</f>
        <v>11447</v>
      </c>
      <c r="AJ14" s="18">
        <v>985</v>
      </c>
      <c r="AK14" s="18">
        <v>313</v>
      </c>
      <c r="AL14" s="13">
        <f>+AJ14+AK14</f>
        <v>1298</v>
      </c>
      <c r="AM14" s="18">
        <v>1318</v>
      </c>
      <c r="AN14" s="18">
        <v>554</v>
      </c>
      <c r="AO14" s="13">
        <f>+AM14+AN14</f>
        <v>1872</v>
      </c>
      <c r="AP14" s="15"/>
      <c r="AQ14" s="15"/>
      <c r="AR14" s="15"/>
      <c r="AS14" s="16">
        <f t="shared" ref="AS14:AS27" si="65">IF(AG14=0,"",AG14/AD14%)</f>
        <v>69.895424836601308</v>
      </c>
      <c r="AT14" s="16">
        <f t="shared" ref="AT14:AT17" si="66">IF(AH14=0,"",AH14/AE14%)</f>
        <v>87.555619348356529</v>
      </c>
      <c r="AU14" s="16">
        <f t="shared" ref="AU14:AU27" si="67">IF(AI14=0,"",AI14/AF14%)</f>
        <v>78.312923308476442</v>
      </c>
      <c r="AV14" s="16">
        <f t="shared" ref="AV14:AV47" si="68">IF(AJ14=0,"",AJ14/AD14%)</f>
        <v>12.875816993464053</v>
      </c>
      <c r="AW14" s="16">
        <f t="shared" ref="AW14:AW47" si="69">IF(AK14=0,"",AK14/AE14%)</f>
        <v>4.4926080091861635</v>
      </c>
      <c r="AX14" s="16">
        <f t="shared" ref="AX14:AX47" si="70">IF(AL14=0,"",AL14/AF14%)</f>
        <v>8.880071150030787</v>
      </c>
      <c r="AY14" s="16">
        <f t="shared" ref="AY14:AY47" si="71">IF(AM14=0,"",AM14/AD14%)</f>
        <v>17.22875816993464</v>
      </c>
      <c r="AZ14" s="16">
        <f t="shared" ref="AZ14:AZ47" si="72">IF(AN14=0,"",AN14/AE14%)</f>
        <v>7.9517726424572981</v>
      </c>
      <c r="BA14" s="16">
        <f t="shared" ref="BA14:BA47" si="73">IF(AO14=0,"",AO14/AF14%)</f>
        <v>12.807005541492783</v>
      </c>
      <c r="BB14" s="17" t="str">
        <f t="shared" si="46"/>
        <v/>
      </c>
      <c r="BC14" s="17" t="str">
        <f t="shared" si="47"/>
        <v/>
      </c>
      <c r="BD14" s="17" t="str">
        <f t="shared" si="48"/>
        <v/>
      </c>
      <c r="BE14" s="12">
        <f>+'2019'!EB16</f>
        <v>15964</v>
      </c>
      <c r="BF14" s="12">
        <f>+'2019'!EC16</f>
        <v>15389</v>
      </c>
      <c r="BG14" s="12">
        <f>+'2019'!ED16</f>
        <v>31353</v>
      </c>
      <c r="BH14" s="18">
        <v>11326</v>
      </c>
      <c r="BI14" s="18">
        <v>13073</v>
      </c>
      <c r="BJ14" s="13">
        <f>+BH14+BI14</f>
        <v>24399</v>
      </c>
      <c r="BK14" s="18">
        <v>1382</v>
      </c>
      <c r="BL14" s="18">
        <v>457</v>
      </c>
      <c r="BM14" s="13">
        <f>+BK14+BL14</f>
        <v>1839</v>
      </c>
      <c r="BN14" s="18">
        <v>3256</v>
      </c>
      <c r="BO14" s="18">
        <v>1859</v>
      </c>
      <c r="BP14" s="13">
        <f>+BN14+BO14</f>
        <v>5115</v>
      </c>
      <c r="BQ14" s="15"/>
      <c r="BR14" s="15"/>
      <c r="BS14" s="15"/>
      <c r="BT14" s="16">
        <f t="shared" si="49"/>
        <v>70.94713104485092</v>
      </c>
      <c r="BU14" s="16">
        <f t="shared" si="50"/>
        <v>84.950289167587243</v>
      </c>
      <c r="BV14" s="16">
        <f t="shared" si="51"/>
        <v>77.820304277102679</v>
      </c>
      <c r="BW14" s="16">
        <f t="shared" si="52"/>
        <v>8.6569782009521425</v>
      </c>
      <c r="BX14" s="16">
        <f t="shared" si="53"/>
        <v>2.9696536487101177</v>
      </c>
      <c r="BY14" s="16">
        <f t="shared" si="54"/>
        <v>5.8654674193857055</v>
      </c>
      <c r="BZ14" s="16">
        <f t="shared" si="55"/>
        <v>20.395890754196945</v>
      </c>
      <c r="CA14" s="16">
        <f t="shared" si="55"/>
        <v>12.080057183702646</v>
      </c>
      <c r="CB14" s="16">
        <f t="shared" si="55"/>
        <v>16.314228303511626</v>
      </c>
      <c r="CC14" s="17" t="str">
        <f t="shared" si="56"/>
        <v/>
      </c>
      <c r="CD14" s="17" t="str">
        <f t="shared" si="57"/>
        <v/>
      </c>
      <c r="CE14" s="17" t="str">
        <f t="shared" si="58"/>
        <v/>
      </c>
    </row>
    <row r="15" spans="1:89" ht="29.25" customHeight="1" x14ac:dyDescent="0.25">
      <c r="A15" s="8">
        <v>6</v>
      </c>
      <c r="B15" s="26" t="s">
        <v>93</v>
      </c>
      <c r="C15" s="12">
        <f>+'2019'!AP17</f>
        <v>13</v>
      </c>
      <c r="D15" s="12">
        <f>+'2019'!AQ17</f>
        <v>584</v>
      </c>
      <c r="E15" s="12">
        <f>+'2019'!AR17</f>
        <v>597</v>
      </c>
      <c r="F15" s="13">
        <v>7</v>
      </c>
      <c r="G15" s="13">
        <v>171</v>
      </c>
      <c r="H15" s="13">
        <f>+F15+G15</f>
        <v>178</v>
      </c>
      <c r="I15" s="15"/>
      <c r="J15" s="13">
        <v>153</v>
      </c>
      <c r="K15" s="13">
        <f>+I15+J15</f>
        <v>153</v>
      </c>
      <c r="L15" s="12">
        <v>6</v>
      </c>
      <c r="M15" s="12">
        <v>260</v>
      </c>
      <c r="N15" s="13">
        <f>+L15+M15</f>
        <v>266</v>
      </c>
      <c r="O15" s="14"/>
      <c r="P15" s="14"/>
      <c r="Q15" s="15"/>
      <c r="R15" s="16">
        <f t="shared" si="31"/>
        <v>53.846153846153847</v>
      </c>
      <c r="S15" s="16">
        <f t="shared" si="32"/>
        <v>29.280821917808218</v>
      </c>
      <c r="T15" s="16">
        <f t="shared" si="33"/>
        <v>29.815745393634842</v>
      </c>
      <c r="U15" s="17" t="str">
        <f t="shared" si="34"/>
        <v/>
      </c>
      <c r="V15" s="16">
        <f t="shared" si="35"/>
        <v>26.198630136986303</v>
      </c>
      <c r="W15" s="16">
        <f t="shared" si="36"/>
        <v>25.628140703517587</v>
      </c>
      <c r="X15" s="16">
        <f t="shared" si="37"/>
        <v>46.153846153846153</v>
      </c>
      <c r="Y15" s="16">
        <f t="shared" si="38"/>
        <v>44.520547945205479</v>
      </c>
      <c r="Z15" s="16">
        <f t="shared" si="39"/>
        <v>44.556113902847571</v>
      </c>
      <c r="AA15" s="17" t="str">
        <f t="shared" si="40"/>
        <v/>
      </c>
      <c r="AB15" s="17" t="str">
        <f t="shared" si="41"/>
        <v/>
      </c>
      <c r="AC15" s="17" t="str">
        <f t="shared" si="42"/>
        <v/>
      </c>
      <c r="AD15" s="17"/>
      <c r="AE15" s="12">
        <f>+'2019'!CJ17</f>
        <v>15</v>
      </c>
      <c r="AF15" s="12">
        <f>+'2019'!CK17</f>
        <v>15</v>
      </c>
      <c r="AG15" s="15"/>
      <c r="AH15" s="13">
        <v>5</v>
      </c>
      <c r="AI15" s="13">
        <f>+AG15+AH15</f>
        <v>5</v>
      </c>
      <c r="AJ15" s="15"/>
      <c r="AK15" s="13">
        <v>3</v>
      </c>
      <c r="AL15" s="13">
        <f>+AJ15+AK15</f>
        <v>3</v>
      </c>
      <c r="AM15" s="14"/>
      <c r="AN15" s="12">
        <v>7</v>
      </c>
      <c r="AO15" s="13">
        <f>+AM15+AN15</f>
        <v>7</v>
      </c>
      <c r="AP15" s="14"/>
      <c r="AQ15" s="14"/>
      <c r="AR15" s="15"/>
      <c r="AS15" s="14" t="str">
        <f t="shared" si="65"/>
        <v/>
      </c>
      <c r="AT15" s="16">
        <f t="shared" si="66"/>
        <v>33.333333333333336</v>
      </c>
      <c r="AU15" s="16">
        <f t="shared" si="67"/>
        <v>33.333333333333336</v>
      </c>
      <c r="AV15" s="14" t="str">
        <f t="shared" si="68"/>
        <v/>
      </c>
      <c r="AW15" s="16">
        <f t="shared" si="69"/>
        <v>20</v>
      </c>
      <c r="AX15" s="16">
        <f t="shared" si="70"/>
        <v>20</v>
      </c>
      <c r="AY15" s="14" t="str">
        <f t="shared" si="71"/>
        <v/>
      </c>
      <c r="AZ15" s="16">
        <f t="shared" si="72"/>
        <v>46.666666666666671</v>
      </c>
      <c r="BA15" s="16">
        <f t="shared" si="73"/>
        <v>46.666666666666671</v>
      </c>
      <c r="BB15" s="17" t="str">
        <f t="shared" si="46"/>
        <v/>
      </c>
      <c r="BC15" s="17" t="str">
        <f t="shared" si="47"/>
        <v/>
      </c>
      <c r="BD15" s="17" t="str">
        <f t="shared" si="48"/>
        <v/>
      </c>
      <c r="BE15" s="14"/>
      <c r="BF15" s="12">
        <f>+'2019'!EC17</f>
        <v>9</v>
      </c>
      <c r="BG15" s="12">
        <f>+'2019'!ED17</f>
        <v>9</v>
      </c>
      <c r="BH15" s="14"/>
      <c r="BI15" s="13">
        <v>5</v>
      </c>
      <c r="BJ15" s="13">
        <f>+BH15+BI15</f>
        <v>5</v>
      </c>
      <c r="BK15" s="14"/>
      <c r="BL15" s="13">
        <v>1</v>
      </c>
      <c r="BM15" s="13">
        <f>+BK15+BL15</f>
        <v>1</v>
      </c>
      <c r="BN15" s="14"/>
      <c r="BO15" s="23">
        <v>3</v>
      </c>
      <c r="BP15" s="13">
        <f>+BN15+BO15</f>
        <v>3</v>
      </c>
      <c r="BQ15" s="14"/>
      <c r="BR15" s="14"/>
      <c r="BS15" s="15"/>
      <c r="BT15" s="15" t="str">
        <f t="shared" si="49"/>
        <v/>
      </c>
      <c r="BU15" s="16">
        <f t="shared" si="50"/>
        <v>55.555555555555557</v>
      </c>
      <c r="BV15" s="16">
        <f t="shared" si="51"/>
        <v>55.555555555555557</v>
      </c>
      <c r="BW15" s="15" t="str">
        <f t="shared" si="52"/>
        <v/>
      </c>
      <c r="BX15" s="16">
        <f t="shared" si="53"/>
        <v>11.111111111111111</v>
      </c>
      <c r="BY15" s="16">
        <f t="shared" si="54"/>
        <v>11.111111111111111</v>
      </c>
      <c r="BZ15" s="15" t="str">
        <f t="shared" ref="BZ15:BZ16" si="74">IF(BN15=0,"",BN15/BE15%)</f>
        <v/>
      </c>
      <c r="CA15" s="16">
        <f t="shared" ref="CA15:CA16" si="75">IF(BO15=0,"",BO15/BF15%)</f>
        <v>33.333333333333336</v>
      </c>
      <c r="CB15" s="16">
        <f t="shared" ref="CB15:CB16" si="76">IF(BP15=0,"",BP15/BG15%)</f>
        <v>33.333333333333336</v>
      </c>
      <c r="CC15" s="17" t="str">
        <f t="shared" si="56"/>
        <v/>
      </c>
      <c r="CD15" s="17" t="str">
        <f t="shared" si="57"/>
        <v/>
      </c>
      <c r="CE15" s="17" t="str">
        <f t="shared" si="58"/>
        <v/>
      </c>
    </row>
    <row r="16" spans="1:89" ht="29.25" customHeight="1" x14ac:dyDescent="0.25">
      <c r="A16" s="8">
        <v>7</v>
      </c>
      <c r="B16" s="26" t="s">
        <v>85</v>
      </c>
      <c r="C16" s="12">
        <f>+'2019'!AP18</f>
        <v>591429</v>
      </c>
      <c r="D16" s="12">
        <f>+'2019'!AQ18</f>
        <v>441761</v>
      </c>
      <c r="E16" s="12">
        <f>+'2019'!AR18</f>
        <v>1033190</v>
      </c>
      <c r="F16" s="12">
        <v>167679</v>
      </c>
      <c r="G16" s="12">
        <v>260839</v>
      </c>
      <c r="H16" s="13">
        <f>+F16+G16</f>
        <v>428518</v>
      </c>
      <c r="I16" s="12">
        <v>38077</v>
      </c>
      <c r="J16" s="12">
        <v>21192</v>
      </c>
      <c r="K16" s="12">
        <f>+I16+J16</f>
        <v>59269</v>
      </c>
      <c r="L16" s="12">
        <v>385361</v>
      </c>
      <c r="M16" s="12">
        <v>159498</v>
      </c>
      <c r="N16" s="13">
        <f>+L16+M16</f>
        <v>544859</v>
      </c>
      <c r="O16" s="12">
        <v>312</v>
      </c>
      <c r="P16" s="12">
        <v>232</v>
      </c>
      <c r="Q16" s="12">
        <f>O16+P16</f>
        <v>544</v>
      </c>
      <c r="R16" s="16">
        <f t="shared" si="31"/>
        <v>28.351501194564353</v>
      </c>
      <c r="S16" s="16">
        <f t="shared" si="32"/>
        <v>59.045275612831375</v>
      </c>
      <c r="T16" s="16">
        <f t="shared" si="33"/>
        <v>41.475236887697328</v>
      </c>
      <c r="U16" s="16">
        <f t="shared" si="34"/>
        <v>6.4381354313028272</v>
      </c>
      <c r="V16" s="16">
        <f t="shared" si="35"/>
        <v>4.7971640774083726</v>
      </c>
      <c r="W16" s="16">
        <f t="shared" si="36"/>
        <v>5.7365053862309932</v>
      </c>
      <c r="X16" s="16">
        <f t="shared" si="37"/>
        <v>65.157609789171644</v>
      </c>
      <c r="Y16" s="16">
        <f t="shared" si="38"/>
        <v>36.105043224730117</v>
      </c>
      <c r="Z16" s="16">
        <f t="shared" si="39"/>
        <v>52.735605261374964</v>
      </c>
      <c r="AA16" s="16">
        <f t="shared" si="40"/>
        <v>5.2753584961170316E-2</v>
      </c>
      <c r="AB16" s="16">
        <f t="shared" si="41"/>
        <v>5.2517085030140735E-2</v>
      </c>
      <c r="AC16" s="16">
        <f t="shared" si="42"/>
        <v>5.2652464696716E-2</v>
      </c>
      <c r="AD16" s="12">
        <f>+'2019'!CI18</f>
        <v>86695</v>
      </c>
      <c r="AE16" s="12">
        <f>+'2019'!CJ18</f>
        <v>49326</v>
      </c>
      <c r="AF16" s="12">
        <f>+'2019'!CK18</f>
        <v>136021</v>
      </c>
      <c r="AG16" s="12">
        <v>31700</v>
      </c>
      <c r="AH16" s="12">
        <v>32021</v>
      </c>
      <c r="AI16" s="13">
        <f>+AG16+AH16</f>
        <v>63721</v>
      </c>
      <c r="AJ16" s="12">
        <v>3919</v>
      </c>
      <c r="AK16" s="12">
        <v>1506</v>
      </c>
      <c r="AL16" s="13">
        <f>+AJ16+AK16</f>
        <v>5425</v>
      </c>
      <c r="AM16" s="12">
        <v>51034</v>
      </c>
      <c r="AN16" s="12">
        <v>15771</v>
      </c>
      <c r="AO16" s="13">
        <f>+AM16+AN16</f>
        <v>66805</v>
      </c>
      <c r="AP16" s="12">
        <v>42</v>
      </c>
      <c r="AQ16" s="12">
        <v>28</v>
      </c>
      <c r="AR16" s="13">
        <f>+AP16+AQ16</f>
        <v>70</v>
      </c>
      <c r="AS16" s="16">
        <f t="shared" si="65"/>
        <v>36.564969144702694</v>
      </c>
      <c r="AT16" s="16">
        <f t="shared" si="66"/>
        <v>64.917082268985936</v>
      </c>
      <c r="AU16" s="16">
        <f t="shared" si="67"/>
        <v>46.846442828680864</v>
      </c>
      <c r="AV16" s="16">
        <f t="shared" si="68"/>
        <v>4.5204452390564622</v>
      </c>
      <c r="AW16" s="16">
        <f t="shared" si="69"/>
        <v>3.0531565502980174</v>
      </c>
      <c r="AX16" s="16">
        <f t="shared" si="70"/>
        <v>3.9883547393417191</v>
      </c>
      <c r="AY16" s="16">
        <f t="shared" si="71"/>
        <v>58.866139915796758</v>
      </c>
      <c r="AZ16" s="16">
        <f t="shared" si="72"/>
        <v>31.972995985889796</v>
      </c>
      <c r="BA16" s="16">
        <f t="shared" si="73"/>
        <v>49.113739790179459</v>
      </c>
      <c r="BB16" s="16">
        <f t="shared" si="46"/>
        <v>4.8445700444085582E-2</v>
      </c>
      <c r="BC16" s="16">
        <f t="shared" si="47"/>
        <v>5.6765194826257956E-2</v>
      </c>
      <c r="BD16" s="16">
        <f t="shared" si="48"/>
        <v>5.1462641797957669E-2</v>
      </c>
      <c r="BE16" s="12">
        <f>+'2019'!EB18</f>
        <v>11845</v>
      </c>
      <c r="BF16" s="12">
        <f>+'2019'!EC18</f>
        <v>9073</v>
      </c>
      <c r="BG16" s="12">
        <f>+'2019'!ED18</f>
        <v>20918</v>
      </c>
      <c r="BH16" s="12">
        <v>4850</v>
      </c>
      <c r="BI16" s="12">
        <v>6264</v>
      </c>
      <c r="BJ16" s="13">
        <f>+BH16+BI16</f>
        <v>11114</v>
      </c>
      <c r="BK16" s="12">
        <v>638</v>
      </c>
      <c r="BL16" s="12">
        <v>339</v>
      </c>
      <c r="BM16" s="13">
        <f>+BK16+BL16</f>
        <v>977</v>
      </c>
      <c r="BN16" s="12">
        <v>6355</v>
      </c>
      <c r="BO16" s="12">
        <v>2469</v>
      </c>
      <c r="BP16" s="13">
        <f>+BN16+BO16</f>
        <v>8824</v>
      </c>
      <c r="BQ16" s="12">
        <v>2</v>
      </c>
      <c r="BR16" s="12">
        <v>1</v>
      </c>
      <c r="BS16" s="13">
        <f>+BQ16+BR16</f>
        <v>3</v>
      </c>
      <c r="BT16" s="16">
        <f t="shared" si="49"/>
        <v>40.945546644153652</v>
      </c>
      <c r="BU16" s="16">
        <f t="shared" si="50"/>
        <v>69.040008817370222</v>
      </c>
      <c r="BV16" s="16">
        <f t="shared" si="51"/>
        <v>53.131274500430251</v>
      </c>
      <c r="BW16" s="16">
        <f t="shared" si="52"/>
        <v>5.3862389193752636</v>
      </c>
      <c r="BX16" s="16">
        <f t="shared" si="53"/>
        <v>3.7363606304419705</v>
      </c>
      <c r="BY16" s="16">
        <f t="shared" si="54"/>
        <v>4.6706186059852755</v>
      </c>
      <c r="BZ16" s="16">
        <f t="shared" si="74"/>
        <v>53.651329674968338</v>
      </c>
      <c r="CA16" s="16">
        <f t="shared" si="75"/>
        <v>27.212608839413644</v>
      </c>
      <c r="CB16" s="16">
        <f t="shared" si="76"/>
        <v>42.183765178315326</v>
      </c>
      <c r="CC16" s="16">
        <f t="shared" si="56"/>
        <v>1.6884761502743772E-2</v>
      </c>
      <c r="CD16" s="16">
        <f t="shared" si="57"/>
        <v>1.1021712774165105E-2</v>
      </c>
      <c r="CE16" s="16">
        <f t="shared" si="58"/>
        <v>1.4341715269146189E-2</v>
      </c>
    </row>
    <row r="17" spans="1:83" ht="29.25" customHeight="1" x14ac:dyDescent="0.25">
      <c r="A17" s="8">
        <v>8</v>
      </c>
      <c r="B17" s="26" t="s">
        <v>83</v>
      </c>
      <c r="C17" s="12">
        <f>+'2019'!AP19</f>
        <v>9137</v>
      </c>
      <c r="D17" s="12">
        <f>+'2019'!AQ19</f>
        <v>15699</v>
      </c>
      <c r="E17" s="12">
        <f>+'2019'!AR19</f>
        <v>24836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5"/>
      <c r="Q17" s="15"/>
      <c r="R17" s="17" t="str">
        <f t="shared" si="31"/>
        <v/>
      </c>
      <c r="S17" s="17" t="str">
        <f t="shared" si="32"/>
        <v/>
      </c>
      <c r="T17" s="17" t="str">
        <f t="shared" si="33"/>
        <v/>
      </c>
      <c r="U17" s="17" t="str">
        <f t="shared" si="34"/>
        <v/>
      </c>
      <c r="V17" s="17" t="str">
        <f t="shared" si="35"/>
        <v/>
      </c>
      <c r="W17" s="17" t="str">
        <f t="shared" si="36"/>
        <v/>
      </c>
      <c r="X17" s="17" t="str">
        <f t="shared" si="37"/>
        <v/>
      </c>
      <c r="Y17" s="17" t="str">
        <f t="shared" si="38"/>
        <v/>
      </c>
      <c r="Z17" s="17" t="str">
        <f t="shared" si="39"/>
        <v/>
      </c>
      <c r="AA17" s="17" t="str">
        <f t="shared" si="40"/>
        <v/>
      </c>
      <c r="AB17" s="17" t="str">
        <f t="shared" si="41"/>
        <v/>
      </c>
      <c r="AC17" s="17" t="str">
        <f t="shared" si="42"/>
        <v/>
      </c>
      <c r="AD17" s="12">
        <f>+'2019'!CI19</f>
        <v>0</v>
      </c>
      <c r="AE17" s="12">
        <f>+'2019'!CJ19</f>
        <v>0</v>
      </c>
      <c r="AF17" s="12">
        <f>+'2019'!CK19</f>
        <v>0</v>
      </c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6"/>
      <c r="AR17" s="15"/>
      <c r="AS17" s="17" t="str">
        <f t="shared" si="65"/>
        <v/>
      </c>
      <c r="AT17" s="17" t="str">
        <f t="shared" si="66"/>
        <v/>
      </c>
      <c r="AU17" s="17" t="str">
        <f t="shared" si="67"/>
        <v/>
      </c>
      <c r="AV17" s="17" t="str">
        <f t="shared" si="68"/>
        <v/>
      </c>
      <c r="AW17" s="17" t="str">
        <f t="shared" si="69"/>
        <v/>
      </c>
      <c r="AX17" s="17" t="str">
        <f t="shared" si="70"/>
        <v/>
      </c>
      <c r="AY17" s="17" t="str">
        <f t="shared" si="71"/>
        <v/>
      </c>
      <c r="AZ17" s="17" t="str">
        <f t="shared" si="72"/>
        <v/>
      </c>
      <c r="BA17" s="17" t="str">
        <f t="shared" si="73"/>
        <v/>
      </c>
      <c r="BB17" s="17" t="str">
        <f t="shared" si="46"/>
        <v/>
      </c>
      <c r="BC17" s="17" t="str">
        <f t="shared" si="47"/>
        <v/>
      </c>
      <c r="BD17" s="17" t="str">
        <f t="shared" si="48"/>
        <v/>
      </c>
      <c r="BE17" s="12">
        <f>+'2019'!EB19</f>
        <v>0</v>
      </c>
      <c r="BF17" s="12">
        <f>+'2019'!EC19</f>
        <v>0</v>
      </c>
      <c r="BG17" s="12">
        <f>+'2019'!ED19</f>
        <v>0</v>
      </c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7" t="str">
        <f t="shared" si="49"/>
        <v/>
      </c>
      <c r="BU17" s="17" t="str">
        <f t="shared" si="50"/>
        <v/>
      </c>
      <c r="BV17" s="17" t="str">
        <f t="shared" si="51"/>
        <v/>
      </c>
      <c r="BW17" s="17" t="str">
        <f t="shared" si="52"/>
        <v/>
      </c>
      <c r="BX17" s="17" t="str">
        <f t="shared" si="53"/>
        <v/>
      </c>
      <c r="BY17" s="17" t="str">
        <f t="shared" si="54"/>
        <v/>
      </c>
      <c r="BZ17" s="17" t="str">
        <f t="shared" ref="BZ17:BZ47" si="77">IF(BN17=0,"",BN17/BE17%)</f>
        <v/>
      </c>
      <c r="CA17" s="17" t="str">
        <f t="shared" ref="CA17:CA47" si="78">IF(BO17=0,"",BO17/BF17%)</f>
        <v/>
      </c>
      <c r="CB17" s="17" t="str">
        <f t="shared" ref="CB17:CB47" si="79">IF(BP17=0,"",BP17/BG17%)</f>
        <v/>
      </c>
      <c r="CC17" s="17" t="str">
        <f t="shared" si="56"/>
        <v/>
      </c>
      <c r="CD17" s="17" t="str">
        <f t="shared" si="57"/>
        <v/>
      </c>
      <c r="CE17" s="17" t="str">
        <f t="shared" si="58"/>
        <v/>
      </c>
    </row>
    <row r="18" spans="1:83" ht="29.25" customHeight="1" x14ac:dyDescent="0.25">
      <c r="A18" s="8">
        <v>9</v>
      </c>
      <c r="B18" s="26" t="s">
        <v>12</v>
      </c>
      <c r="C18" s="12">
        <f>+'2019'!AP20</f>
        <v>98988</v>
      </c>
      <c r="D18" s="12">
        <f>+'2019'!AQ20</f>
        <v>116055</v>
      </c>
      <c r="E18" s="12">
        <f>+'2019'!AR20</f>
        <v>215043</v>
      </c>
      <c r="F18" s="13">
        <v>35924</v>
      </c>
      <c r="G18" s="13">
        <v>50986</v>
      </c>
      <c r="H18" s="13">
        <f t="shared" ref="H18:H41" si="80">+F18+G18</f>
        <v>86910</v>
      </c>
      <c r="I18" s="13">
        <v>16303</v>
      </c>
      <c r="J18" s="13">
        <v>14750</v>
      </c>
      <c r="K18" s="13">
        <f>+I18+J18</f>
        <v>31053</v>
      </c>
      <c r="L18" s="12">
        <v>38216</v>
      </c>
      <c r="M18" s="12">
        <v>44527</v>
      </c>
      <c r="N18" s="13">
        <f>+L18+M18</f>
        <v>82743</v>
      </c>
      <c r="O18" s="23">
        <f>8516+23+6</f>
        <v>8545</v>
      </c>
      <c r="P18" s="23">
        <f>5225+15+552</f>
        <v>5792</v>
      </c>
      <c r="Q18" s="13">
        <f>+O18+P18</f>
        <v>14337</v>
      </c>
      <c r="R18" s="16">
        <f t="shared" si="31"/>
        <v>36.291267628399403</v>
      </c>
      <c r="S18" s="16">
        <f t="shared" si="32"/>
        <v>43.932618155185047</v>
      </c>
      <c r="T18" s="16">
        <f t="shared" si="33"/>
        <v>40.415172779397615</v>
      </c>
      <c r="U18" s="16">
        <f t="shared" si="34"/>
        <v>16.469673091687881</v>
      </c>
      <c r="V18" s="16">
        <f t="shared" si="35"/>
        <v>12.709491189522209</v>
      </c>
      <c r="W18" s="16">
        <f t="shared" si="36"/>
        <v>14.440367740405408</v>
      </c>
      <c r="X18" s="16">
        <f t="shared" si="37"/>
        <v>38.6066998019962</v>
      </c>
      <c r="Y18" s="16">
        <f t="shared" si="38"/>
        <v>38.36715350480376</v>
      </c>
      <c r="Z18" s="16">
        <f t="shared" si="39"/>
        <v>38.477420794910785</v>
      </c>
      <c r="AA18" s="16">
        <f t="shared" si="40"/>
        <v>8.6323594779165145</v>
      </c>
      <c r="AB18" s="16">
        <f t="shared" si="41"/>
        <v>4.9907371504889921</v>
      </c>
      <c r="AC18" s="16">
        <f t="shared" si="42"/>
        <v>6.6670386852861991</v>
      </c>
      <c r="AD18" s="12">
        <f>+'2019'!CI20</f>
        <v>14110</v>
      </c>
      <c r="AE18" s="12">
        <f>+'2019'!CJ20</f>
        <v>15698</v>
      </c>
      <c r="AF18" s="12">
        <f>+'2019'!CK20</f>
        <v>29808</v>
      </c>
      <c r="AG18" s="13">
        <v>5571</v>
      </c>
      <c r="AH18" s="13">
        <v>7209</v>
      </c>
      <c r="AI18" s="13">
        <f>+AG18+AH18</f>
        <v>12780</v>
      </c>
      <c r="AJ18" s="13">
        <v>1931</v>
      </c>
      <c r="AK18" s="13">
        <v>1722</v>
      </c>
      <c r="AL18" s="13">
        <f>+AJ18+AK18</f>
        <v>3653</v>
      </c>
      <c r="AM18" s="12">
        <v>5584</v>
      </c>
      <c r="AN18" s="12">
        <v>6145</v>
      </c>
      <c r="AO18" s="13">
        <f>+AM18+AN18</f>
        <v>11729</v>
      </c>
      <c r="AP18" s="23">
        <f>1018+3+3</f>
        <v>1024</v>
      </c>
      <c r="AQ18" s="23">
        <f>575+47</f>
        <v>622</v>
      </c>
      <c r="AR18" s="18">
        <f>+AP18+AQ18</f>
        <v>1646</v>
      </c>
      <c r="AS18" s="16">
        <f t="shared" si="65"/>
        <v>39.482636428065206</v>
      </c>
      <c r="AT18" s="16">
        <f t="shared" ref="AT18:AT27" si="81">IF(AH18=0,"",AH18/AE18%)</f>
        <v>45.923047521977324</v>
      </c>
      <c r="AU18" s="16">
        <f t="shared" si="67"/>
        <v>42.874396135265705</v>
      </c>
      <c r="AV18" s="16">
        <f t="shared" si="68"/>
        <v>13.685329553508151</v>
      </c>
      <c r="AW18" s="16">
        <f t="shared" si="69"/>
        <v>10.969550261179769</v>
      </c>
      <c r="AX18" s="16">
        <f t="shared" si="70"/>
        <v>12.255099302200753</v>
      </c>
      <c r="AY18" s="16">
        <f t="shared" si="71"/>
        <v>39.57476966690291</v>
      </c>
      <c r="AZ18" s="16">
        <f t="shared" si="72"/>
        <v>39.145114027264626</v>
      </c>
      <c r="BA18" s="16">
        <f t="shared" si="73"/>
        <v>39.348497047772412</v>
      </c>
      <c r="BB18" s="16">
        <f t="shared" si="46"/>
        <v>7.2572643515237427</v>
      </c>
      <c r="BC18" s="16">
        <f t="shared" si="47"/>
        <v>3.9622881895782904</v>
      </c>
      <c r="BD18" s="16">
        <f t="shared" si="48"/>
        <v>5.522007514761138</v>
      </c>
      <c r="BE18" s="12">
        <f>+'2019'!EB20</f>
        <v>25560</v>
      </c>
      <c r="BF18" s="12">
        <f>+'2019'!EC20</f>
        <v>31645</v>
      </c>
      <c r="BG18" s="12">
        <f>+'2019'!ED20</f>
        <v>57205</v>
      </c>
      <c r="BH18" s="13">
        <v>10395</v>
      </c>
      <c r="BI18" s="13">
        <v>15483</v>
      </c>
      <c r="BJ18" s="13">
        <f>+BH18+BI18</f>
        <v>25878</v>
      </c>
      <c r="BK18" s="13">
        <v>2824</v>
      </c>
      <c r="BL18" s="13">
        <v>2417</v>
      </c>
      <c r="BM18" s="13">
        <f>+BK18+BL18</f>
        <v>5241</v>
      </c>
      <c r="BN18" s="12">
        <v>9092</v>
      </c>
      <c r="BO18" s="12">
        <v>11213</v>
      </c>
      <c r="BP18" s="13">
        <f>+BN18+BO18</f>
        <v>20305</v>
      </c>
      <c r="BQ18" s="23">
        <v>3249</v>
      </c>
      <c r="BR18" s="23">
        <f>2248+284</f>
        <v>2532</v>
      </c>
      <c r="BS18" s="18">
        <f>+BQ18+BR18</f>
        <v>5781</v>
      </c>
      <c r="BT18" s="16">
        <f t="shared" si="49"/>
        <v>40.66901408450704</v>
      </c>
      <c r="BU18" s="16">
        <f t="shared" si="50"/>
        <v>48.9271606888924</v>
      </c>
      <c r="BV18" s="16">
        <f t="shared" si="51"/>
        <v>45.237304431430822</v>
      </c>
      <c r="BW18" s="16">
        <f t="shared" si="52"/>
        <v>11.048513302034429</v>
      </c>
      <c r="BX18" s="16">
        <f t="shared" si="53"/>
        <v>7.6378574814346658</v>
      </c>
      <c r="BY18" s="16">
        <f t="shared" si="54"/>
        <v>9.1617865571191341</v>
      </c>
      <c r="BZ18" s="16">
        <f t="shared" si="77"/>
        <v>35.57120500782473</v>
      </c>
      <c r="CA18" s="16">
        <f t="shared" si="78"/>
        <v>35.433717806920527</v>
      </c>
      <c r="CB18" s="16">
        <f t="shared" si="79"/>
        <v>35.495149025434841</v>
      </c>
      <c r="CC18" s="16">
        <f t="shared" si="56"/>
        <v>12.711267605633804</v>
      </c>
      <c r="CD18" s="16">
        <f t="shared" si="57"/>
        <v>8.0012640227524106</v>
      </c>
      <c r="CE18" s="16">
        <f t="shared" si="58"/>
        <v>10.10575998601521</v>
      </c>
    </row>
    <row r="19" spans="1:83" ht="29.25" customHeight="1" x14ac:dyDescent="0.25">
      <c r="A19" s="8">
        <v>10</v>
      </c>
      <c r="B19" s="26" t="s">
        <v>87</v>
      </c>
      <c r="C19" s="12">
        <f>+'2019'!AP21</f>
        <v>44</v>
      </c>
      <c r="D19" s="12">
        <f>+'2019'!AQ21</f>
        <v>49</v>
      </c>
      <c r="E19" s="12">
        <f>+'2019'!AR21</f>
        <v>93</v>
      </c>
      <c r="F19" s="13">
        <v>31</v>
      </c>
      <c r="G19" s="13">
        <v>39</v>
      </c>
      <c r="H19" s="13">
        <f t="shared" si="80"/>
        <v>70</v>
      </c>
      <c r="I19" s="13">
        <v>8</v>
      </c>
      <c r="J19" s="13">
        <v>3</v>
      </c>
      <c r="K19" s="13">
        <f>+I19+J19</f>
        <v>11</v>
      </c>
      <c r="L19" s="12">
        <v>5</v>
      </c>
      <c r="M19" s="12">
        <v>7</v>
      </c>
      <c r="N19" s="13">
        <f>+L19+M19</f>
        <v>12</v>
      </c>
      <c r="O19" s="14"/>
      <c r="P19" s="14"/>
      <c r="Q19" s="15"/>
      <c r="R19" s="16">
        <f t="shared" si="31"/>
        <v>70.454545454545453</v>
      </c>
      <c r="S19" s="16">
        <f t="shared" si="32"/>
        <v>79.591836734693885</v>
      </c>
      <c r="T19" s="16">
        <f t="shared" si="33"/>
        <v>75.268817204301072</v>
      </c>
      <c r="U19" s="16">
        <f t="shared" ref="U19" si="82">IF(I19=0,"",I19/C19%)</f>
        <v>18.181818181818183</v>
      </c>
      <c r="V19" s="16">
        <f t="shared" ref="V19" si="83">IF(J19=0,"",J19/D19%)</f>
        <v>6.1224489795918364</v>
      </c>
      <c r="W19" s="16">
        <f t="shared" ref="W19" si="84">IF(K19=0,"",K19/E19%)</f>
        <v>11.827956989247312</v>
      </c>
      <c r="X19" s="16">
        <f t="shared" ref="X19" si="85">IF(L19=0,"",L19/C19%)</f>
        <v>11.363636363636363</v>
      </c>
      <c r="Y19" s="16">
        <f t="shared" ref="Y19" si="86">IF(M19=0,"",M19/D19%)</f>
        <v>14.285714285714286</v>
      </c>
      <c r="Z19" s="16">
        <f t="shared" ref="Z19" si="87">IF(N19=0,"",N19/E19%)</f>
        <v>12.903225806451612</v>
      </c>
      <c r="AA19" s="17" t="str">
        <f t="shared" si="40"/>
        <v/>
      </c>
      <c r="AB19" s="17" t="str">
        <f t="shared" si="41"/>
        <v/>
      </c>
      <c r="AC19" s="17" t="str">
        <f t="shared" si="42"/>
        <v/>
      </c>
      <c r="AD19" s="14">
        <f>+'2019'!CI21</f>
        <v>0</v>
      </c>
      <c r="AE19" s="14">
        <f>+'2019'!CJ21</f>
        <v>0</v>
      </c>
      <c r="AF19" s="14">
        <f>+'2019'!CK21</f>
        <v>0</v>
      </c>
      <c r="AG19" s="15"/>
      <c r="AH19" s="15"/>
      <c r="AI19" s="15"/>
      <c r="AJ19" s="15"/>
      <c r="AK19" s="15"/>
      <c r="AL19" s="15"/>
      <c r="AM19" s="14"/>
      <c r="AN19" s="14"/>
      <c r="AO19" s="15"/>
      <c r="AP19" s="14"/>
      <c r="AQ19" s="14"/>
      <c r="AR19" s="15"/>
      <c r="AS19" s="17" t="str">
        <f t="shared" si="65"/>
        <v/>
      </c>
      <c r="AT19" s="17" t="str">
        <f t="shared" si="81"/>
        <v/>
      </c>
      <c r="AU19" s="17" t="str">
        <f t="shared" si="67"/>
        <v/>
      </c>
      <c r="AV19" s="17" t="str">
        <f t="shared" si="68"/>
        <v/>
      </c>
      <c r="AW19" s="17" t="str">
        <f t="shared" si="69"/>
        <v/>
      </c>
      <c r="AX19" s="17" t="str">
        <f t="shared" si="70"/>
        <v/>
      </c>
      <c r="AY19" s="17" t="str">
        <f t="shared" si="71"/>
        <v/>
      </c>
      <c r="AZ19" s="17" t="str">
        <f t="shared" si="72"/>
        <v/>
      </c>
      <c r="BA19" s="17" t="str">
        <f t="shared" si="73"/>
        <v/>
      </c>
      <c r="BB19" s="17" t="str">
        <f t="shared" si="46"/>
        <v/>
      </c>
      <c r="BC19" s="17" t="str">
        <f t="shared" si="47"/>
        <v/>
      </c>
      <c r="BD19" s="17" t="str">
        <f t="shared" si="48"/>
        <v/>
      </c>
      <c r="BE19" s="12">
        <f>+'2019'!EB21</f>
        <v>0</v>
      </c>
      <c r="BF19" s="12">
        <f>+'2019'!EC21</f>
        <v>0</v>
      </c>
      <c r="BG19" s="12">
        <f>+'2019'!ED21</f>
        <v>0</v>
      </c>
      <c r="BH19" s="15"/>
      <c r="BI19" s="15"/>
      <c r="BJ19" s="15"/>
      <c r="BK19" s="15"/>
      <c r="BL19" s="15"/>
      <c r="BM19" s="15"/>
      <c r="BN19" s="14"/>
      <c r="BO19" s="14"/>
      <c r="BP19" s="15"/>
      <c r="BQ19" s="14"/>
      <c r="BR19" s="14"/>
      <c r="BS19" s="15"/>
      <c r="BT19" s="17" t="str">
        <f t="shared" si="49"/>
        <v/>
      </c>
      <c r="BU19" s="17" t="str">
        <f t="shared" si="50"/>
        <v/>
      </c>
      <c r="BV19" s="17" t="str">
        <f t="shared" si="51"/>
        <v/>
      </c>
      <c r="BW19" s="17" t="str">
        <f t="shared" si="52"/>
        <v/>
      </c>
      <c r="BX19" s="17" t="str">
        <f t="shared" si="53"/>
        <v/>
      </c>
      <c r="BY19" s="17" t="str">
        <f t="shared" si="54"/>
        <v/>
      </c>
      <c r="BZ19" s="17" t="str">
        <f t="shared" si="77"/>
        <v/>
      </c>
      <c r="CA19" s="17" t="str">
        <f t="shared" si="78"/>
        <v/>
      </c>
      <c r="CB19" s="17" t="str">
        <f t="shared" si="79"/>
        <v/>
      </c>
      <c r="CC19" s="17" t="str">
        <f t="shared" si="56"/>
        <v/>
      </c>
      <c r="CD19" s="17" t="str">
        <f t="shared" si="57"/>
        <v/>
      </c>
      <c r="CE19" s="17" t="str">
        <f t="shared" si="58"/>
        <v/>
      </c>
    </row>
    <row r="20" spans="1:83" ht="29.25" customHeight="1" x14ac:dyDescent="0.25">
      <c r="A20" s="8">
        <v>11</v>
      </c>
      <c r="B20" s="26" t="s">
        <v>89</v>
      </c>
      <c r="C20" s="12">
        <f>+'2019'!AP22</f>
        <v>296</v>
      </c>
      <c r="D20" s="12">
        <f>+'2019'!AQ22</f>
        <v>240</v>
      </c>
      <c r="E20" s="12">
        <f>+'2019'!AR22</f>
        <v>536</v>
      </c>
      <c r="F20" s="13">
        <v>214</v>
      </c>
      <c r="G20" s="13">
        <v>171</v>
      </c>
      <c r="H20" s="13">
        <f t="shared" si="80"/>
        <v>385</v>
      </c>
      <c r="I20" s="13">
        <v>26</v>
      </c>
      <c r="J20" s="13">
        <v>27</v>
      </c>
      <c r="K20" s="13">
        <f>+I20+J20</f>
        <v>53</v>
      </c>
      <c r="L20" s="12">
        <v>56</v>
      </c>
      <c r="M20" s="12">
        <v>42</v>
      </c>
      <c r="N20" s="13">
        <f>+L20+M20</f>
        <v>98</v>
      </c>
      <c r="O20" s="15"/>
      <c r="P20" s="15"/>
      <c r="Q20" s="15"/>
      <c r="R20" s="16">
        <f t="shared" si="31"/>
        <v>72.297297297297291</v>
      </c>
      <c r="S20" s="16">
        <f t="shared" si="32"/>
        <v>71.25</v>
      </c>
      <c r="T20" s="16">
        <f t="shared" si="33"/>
        <v>71.828358208955223</v>
      </c>
      <c r="U20" s="16">
        <f t="shared" si="34"/>
        <v>8.7837837837837842</v>
      </c>
      <c r="V20" s="16">
        <f t="shared" si="35"/>
        <v>11.25</v>
      </c>
      <c r="W20" s="16">
        <f t="shared" si="36"/>
        <v>9.8880597014925371</v>
      </c>
      <c r="X20" s="16">
        <f t="shared" si="37"/>
        <v>18.918918918918919</v>
      </c>
      <c r="Y20" s="16">
        <f t="shared" si="38"/>
        <v>17.5</v>
      </c>
      <c r="Z20" s="16">
        <f t="shared" si="39"/>
        <v>18.283582089552237</v>
      </c>
      <c r="AA20" s="17" t="str">
        <f t="shared" si="40"/>
        <v/>
      </c>
      <c r="AB20" s="17" t="str">
        <f t="shared" si="41"/>
        <v/>
      </c>
      <c r="AC20" s="17" t="str">
        <f t="shared" si="42"/>
        <v/>
      </c>
      <c r="AD20" s="12">
        <f>+'2019'!CI22</f>
        <v>76</v>
      </c>
      <c r="AE20" s="12">
        <f>+'2019'!CJ22</f>
        <v>58</v>
      </c>
      <c r="AF20" s="12">
        <f>+'2019'!CK22</f>
        <v>134</v>
      </c>
      <c r="AG20" s="13">
        <v>66</v>
      </c>
      <c r="AH20" s="13">
        <v>55</v>
      </c>
      <c r="AI20" s="13">
        <f t="shared" ref="AI20:AI35" si="88">+AG20+AH20</f>
        <v>121</v>
      </c>
      <c r="AJ20" s="13"/>
      <c r="AK20" s="13"/>
      <c r="AL20" s="13">
        <f t="shared" ref="AL20" si="89">+AJ20+AK20</f>
        <v>0</v>
      </c>
      <c r="AM20" s="12">
        <v>10</v>
      </c>
      <c r="AN20" s="12">
        <v>3</v>
      </c>
      <c r="AO20" s="13">
        <f t="shared" ref="AO20" si="90">+AM20+AN20</f>
        <v>13</v>
      </c>
      <c r="AP20" s="15"/>
      <c r="AQ20" s="15"/>
      <c r="AR20" s="15"/>
      <c r="AS20" s="16">
        <f t="shared" si="65"/>
        <v>86.84210526315789</v>
      </c>
      <c r="AT20" s="16">
        <f t="shared" si="81"/>
        <v>94.827586206896555</v>
      </c>
      <c r="AU20" s="16">
        <f t="shared" si="67"/>
        <v>90.298507462686558</v>
      </c>
      <c r="AV20" s="16" t="str">
        <f t="shared" si="68"/>
        <v/>
      </c>
      <c r="AW20" s="16" t="str">
        <f t="shared" si="69"/>
        <v/>
      </c>
      <c r="AX20" s="16" t="str">
        <f t="shared" si="70"/>
        <v/>
      </c>
      <c r="AY20" s="16">
        <f t="shared" si="71"/>
        <v>13.157894736842104</v>
      </c>
      <c r="AZ20" s="16">
        <f t="shared" si="72"/>
        <v>5.1724137931034484</v>
      </c>
      <c r="BA20" s="16">
        <f t="shared" si="73"/>
        <v>9.7014925373134329</v>
      </c>
      <c r="BB20" s="17" t="str">
        <f t="shared" si="46"/>
        <v/>
      </c>
      <c r="BC20" s="17" t="str">
        <f t="shared" si="47"/>
        <v/>
      </c>
      <c r="BD20" s="17" t="str">
        <f t="shared" si="48"/>
        <v/>
      </c>
      <c r="BE20" s="12">
        <f>+'2019'!EB22</f>
        <v>68</v>
      </c>
      <c r="BF20" s="12">
        <f>+'2019'!EC22</f>
        <v>94</v>
      </c>
      <c r="BG20" s="12">
        <f>+'2019'!ED22</f>
        <v>162</v>
      </c>
      <c r="BH20" s="13">
        <v>52</v>
      </c>
      <c r="BI20" s="13">
        <v>72</v>
      </c>
      <c r="BJ20" s="13">
        <f t="shared" ref="BJ20:BJ35" si="91">+BH20+BI20</f>
        <v>124</v>
      </c>
      <c r="BK20" s="13"/>
      <c r="BL20" s="13"/>
      <c r="BM20" s="13">
        <f t="shared" ref="BM20" si="92">+BK20+BL20</f>
        <v>0</v>
      </c>
      <c r="BN20" s="12">
        <v>16</v>
      </c>
      <c r="BO20" s="12">
        <v>22</v>
      </c>
      <c r="BP20" s="13">
        <f t="shared" ref="BP20" si="93">+BN20+BO20</f>
        <v>38</v>
      </c>
      <c r="BQ20" s="15"/>
      <c r="BR20" s="15"/>
      <c r="BS20" s="15"/>
      <c r="BT20" s="16">
        <f t="shared" si="49"/>
        <v>76.470588235294116</v>
      </c>
      <c r="BU20" s="16">
        <f t="shared" si="50"/>
        <v>76.59574468085107</v>
      </c>
      <c r="BV20" s="16">
        <f t="shared" si="51"/>
        <v>76.543209876543202</v>
      </c>
      <c r="BW20" s="16" t="str">
        <f t="shared" si="52"/>
        <v/>
      </c>
      <c r="BX20" s="16" t="str">
        <f t="shared" si="53"/>
        <v/>
      </c>
      <c r="BY20" s="16" t="str">
        <f t="shared" si="54"/>
        <v/>
      </c>
      <c r="BZ20" s="16">
        <f t="shared" si="77"/>
        <v>23.52941176470588</v>
      </c>
      <c r="CA20" s="16">
        <f t="shared" si="78"/>
        <v>23.404255319148938</v>
      </c>
      <c r="CB20" s="16">
        <f t="shared" si="79"/>
        <v>23.456790123456788</v>
      </c>
      <c r="CC20" s="17" t="str">
        <f t="shared" si="56"/>
        <v/>
      </c>
      <c r="CD20" s="17" t="str">
        <f t="shared" si="57"/>
        <v/>
      </c>
      <c r="CE20" s="17" t="str">
        <f t="shared" si="58"/>
        <v/>
      </c>
    </row>
    <row r="21" spans="1:83" ht="29.25" customHeight="1" x14ac:dyDescent="0.25">
      <c r="A21" s="8">
        <v>12</v>
      </c>
      <c r="B21" s="26" t="s">
        <v>47</v>
      </c>
      <c r="C21" s="12">
        <f>+'2019'!AP23</f>
        <v>7633</v>
      </c>
      <c r="D21" s="12">
        <f>+'2019'!AQ23</f>
        <v>8711</v>
      </c>
      <c r="E21" s="12">
        <f>+'2019'!AR23</f>
        <v>16344</v>
      </c>
      <c r="F21" s="13">
        <v>1030</v>
      </c>
      <c r="G21" s="13">
        <v>2829</v>
      </c>
      <c r="H21" s="13">
        <f t="shared" si="80"/>
        <v>3859</v>
      </c>
      <c r="I21" s="13">
        <v>2515</v>
      </c>
      <c r="J21" s="13">
        <v>2418</v>
      </c>
      <c r="K21" s="13">
        <f t="shared" ref="K21:K41" si="94">+I21+J21</f>
        <v>4933</v>
      </c>
      <c r="L21" s="12">
        <v>2238</v>
      </c>
      <c r="M21" s="12">
        <v>2643</v>
      </c>
      <c r="N21" s="12">
        <f>L21+M21</f>
        <v>4881</v>
      </c>
      <c r="O21" s="13">
        <v>1850</v>
      </c>
      <c r="P21" s="13">
        <v>821</v>
      </c>
      <c r="Q21" s="13">
        <f>O21+P21</f>
        <v>2671</v>
      </c>
      <c r="R21" s="16">
        <f t="shared" si="31"/>
        <v>13.494039041006157</v>
      </c>
      <c r="S21" s="16">
        <f t="shared" si="32"/>
        <v>32.476179543106419</v>
      </c>
      <c r="T21" s="16">
        <f t="shared" si="33"/>
        <v>23.611111111111111</v>
      </c>
      <c r="U21" s="16">
        <f t="shared" si="34"/>
        <v>32.949037075854839</v>
      </c>
      <c r="V21" s="16">
        <f t="shared" si="35"/>
        <v>27.758007117437721</v>
      </c>
      <c r="W21" s="16">
        <f t="shared" si="36"/>
        <v>30.182329906999509</v>
      </c>
      <c r="X21" s="16">
        <f t="shared" si="37"/>
        <v>29.320057644438624</v>
      </c>
      <c r="Y21" s="16">
        <f t="shared" si="38"/>
        <v>30.340948226380437</v>
      </c>
      <c r="Z21" s="16">
        <f t="shared" si="39"/>
        <v>29.864170337738621</v>
      </c>
      <c r="AA21" s="16">
        <f t="shared" si="40"/>
        <v>24.236866238700379</v>
      </c>
      <c r="AB21" s="16">
        <f t="shared" si="41"/>
        <v>9.4248651130754215</v>
      </c>
      <c r="AC21" s="16">
        <f t="shared" si="42"/>
        <v>16.342388644150759</v>
      </c>
      <c r="AD21" s="12">
        <f>+'2019'!CI23</f>
        <v>136</v>
      </c>
      <c r="AE21" s="12">
        <f>+'2019'!CJ23</f>
        <v>168</v>
      </c>
      <c r="AF21" s="12">
        <f>+'2019'!CK23</f>
        <v>304</v>
      </c>
      <c r="AG21" s="13">
        <v>18</v>
      </c>
      <c r="AH21" s="13">
        <v>52</v>
      </c>
      <c r="AI21" s="13">
        <f t="shared" si="88"/>
        <v>70</v>
      </c>
      <c r="AJ21" s="13">
        <v>54</v>
      </c>
      <c r="AK21" s="13">
        <v>50</v>
      </c>
      <c r="AL21" s="13">
        <f t="shared" ref="AL21:AL35" si="95">+AJ21+AK21</f>
        <v>104</v>
      </c>
      <c r="AM21" s="12">
        <v>24</v>
      </c>
      <c r="AN21" s="12">
        <v>50</v>
      </c>
      <c r="AO21" s="13">
        <f t="shared" ref="AO21:AO35" si="96">+AM21+AN21</f>
        <v>74</v>
      </c>
      <c r="AP21" s="12">
        <v>40</v>
      </c>
      <c r="AQ21" s="12">
        <v>16</v>
      </c>
      <c r="AR21" s="13">
        <f>+AP21+AQ21</f>
        <v>56</v>
      </c>
      <c r="AS21" s="16">
        <f t="shared" si="65"/>
        <v>13.235294117647058</v>
      </c>
      <c r="AT21" s="16">
        <f t="shared" si="81"/>
        <v>30.952380952380953</v>
      </c>
      <c r="AU21" s="16">
        <f t="shared" si="67"/>
        <v>23.026315789473685</v>
      </c>
      <c r="AV21" s="16">
        <f t="shared" si="68"/>
        <v>39.705882352941174</v>
      </c>
      <c r="AW21" s="16">
        <f t="shared" si="69"/>
        <v>29.761904761904763</v>
      </c>
      <c r="AX21" s="16">
        <f t="shared" si="70"/>
        <v>34.210526315789473</v>
      </c>
      <c r="AY21" s="16">
        <f t="shared" si="71"/>
        <v>17.647058823529409</v>
      </c>
      <c r="AZ21" s="16">
        <f t="shared" si="72"/>
        <v>29.761904761904763</v>
      </c>
      <c r="BA21" s="16">
        <f t="shared" si="73"/>
        <v>24.342105263157894</v>
      </c>
      <c r="BB21" s="16">
        <f t="shared" si="46"/>
        <v>29.411764705882351</v>
      </c>
      <c r="BC21" s="16">
        <f t="shared" si="47"/>
        <v>9.5238095238095237</v>
      </c>
      <c r="BD21" s="16">
        <f t="shared" si="48"/>
        <v>18.421052631578949</v>
      </c>
      <c r="BE21" s="12">
        <f>+'2019'!EB23</f>
        <v>949</v>
      </c>
      <c r="BF21" s="12">
        <f>+'2019'!EC23</f>
        <v>1076</v>
      </c>
      <c r="BG21" s="12">
        <f>+'2019'!ED23</f>
        <v>2025</v>
      </c>
      <c r="BH21" s="13">
        <v>152</v>
      </c>
      <c r="BI21" s="13">
        <v>425</v>
      </c>
      <c r="BJ21" s="13">
        <f t="shared" si="91"/>
        <v>577</v>
      </c>
      <c r="BK21" s="13">
        <v>267</v>
      </c>
      <c r="BL21" s="13">
        <v>249</v>
      </c>
      <c r="BM21" s="13">
        <f t="shared" ref="BM21:BM34" si="97">+BK21+BL21</f>
        <v>516</v>
      </c>
      <c r="BN21" s="12">
        <v>194</v>
      </c>
      <c r="BO21" s="12">
        <v>253</v>
      </c>
      <c r="BP21" s="13">
        <f t="shared" ref="BP21:BP35" si="98">+BN21+BO21</f>
        <v>447</v>
      </c>
      <c r="BQ21" s="12">
        <v>336</v>
      </c>
      <c r="BR21" s="12">
        <v>149</v>
      </c>
      <c r="BS21" s="13">
        <f>+BQ21+BR21</f>
        <v>485</v>
      </c>
      <c r="BT21" s="16">
        <f t="shared" si="49"/>
        <v>16.016859852476291</v>
      </c>
      <c r="BU21" s="16">
        <f t="shared" si="50"/>
        <v>39.498141263940518</v>
      </c>
      <c r="BV21" s="16">
        <f t="shared" si="51"/>
        <v>28.493827160493826</v>
      </c>
      <c r="BW21" s="16">
        <f t="shared" si="52"/>
        <v>28.134878819810325</v>
      </c>
      <c r="BX21" s="16">
        <f t="shared" si="53"/>
        <v>23.141263940520446</v>
      </c>
      <c r="BY21" s="16">
        <f t="shared" si="54"/>
        <v>25.481481481481481</v>
      </c>
      <c r="BZ21" s="16">
        <f t="shared" si="77"/>
        <v>20.442571127502635</v>
      </c>
      <c r="CA21" s="16">
        <f t="shared" si="78"/>
        <v>23.513011152416357</v>
      </c>
      <c r="CB21" s="16">
        <f t="shared" si="79"/>
        <v>22.074074074074073</v>
      </c>
      <c r="CC21" s="16">
        <f t="shared" si="56"/>
        <v>35.405690200210749</v>
      </c>
      <c r="CD21" s="16">
        <f t="shared" si="57"/>
        <v>13.847583643122677</v>
      </c>
      <c r="CE21" s="16">
        <f t="shared" si="58"/>
        <v>23.950617283950617</v>
      </c>
    </row>
    <row r="22" spans="1:83" ht="29.25" customHeight="1" x14ac:dyDescent="0.25">
      <c r="A22" s="8">
        <v>13</v>
      </c>
      <c r="B22" s="26" t="s">
        <v>57</v>
      </c>
      <c r="C22" s="12">
        <f>+'2019'!AP24</f>
        <v>209013</v>
      </c>
      <c r="D22" s="12">
        <f>+'2019'!AQ24</f>
        <v>188995</v>
      </c>
      <c r="E22" s="12">
        <f>+'2019'!AR24</f>
        <v>398008</v>
      </c>
      <c r="F22" s="13">
        <f>150862+1230+2</f>
        <v>152094</v>
      </c>
      <c r="G22" s="13">
        <f>150434+1042+260</f>
        <v>151736</v>
      </c>
      <c r="H22" s="13">
        <f t="shared" si="80"/>
        <v>303830</v>
      </c>
      <c r="I22" s="13">
        <v>131</v>
      </c>
      <c r="J22" s="13">
        <v>80</v>
      </c>
      <c r="K22" s="13">
        <f t="shared" si="94"/>
        <v>211</v>
      </c>
      <c r="L22" s="12">
        <v>56590</v>
      </c>
      <c r="M22" s="12">
        <v>37053</v>
      </c>
      <c r="N22" s="12">
        <f>L22+M22</f>
        <v>93643</v>
      </c>
      <c r="O22" s="12">
        <f>139+59</f>
        <v>198</v>
      </c>
      <c r="P22" s="12">
        <f>92+34</f>
        <v>126</v>
      </c>
      <c r="Q22" s="13">
        <f>O22+P22</f>
        <v>324</v>
      </c>
      <c r="R22" s="16">
        <f t="shared" si="31"/>
        <v>72.767722581848972</v>
      </c>
      <c r="S22" s="16">
        <f t="shared" si="32"/>
        <v>80.285721844493239</v>
      </c>
      <c r="T22" s="16">
        <f t="shared" si="33"/>
        <v>76.337661554541626</v>
      </c>
      <c r="U22" s="16">
        <f t="shared" si="34"/>
        <v>6.2675527359542224E-2</v>
      </c>
      <c r="V22" s="16">
        <f t="shared" si="35"/>
        <v>4.232916214714675E-2</v>
      </c>
      <c r="W22" s="16">
        <f t="shared" si="36"/>
        <v>5.3014009768647868E-2</v>
      </c>
      <c r="X22" s="16">
        <f t="shared" si="37"/>
        <v>27.074870941041944</v>
      </c>
      <c r="Y22" s="16">
        <f t="shared" si="38"/>
        <v>19.605280562977857</v>
      </c>
      <c r="Z22" s="16">
        <f t="shared" si="39"/>
        <v>23.527919036803279</v>
      </c>
      <c r="AA22" s="16">
        <f t="shared" si="40"/>
        <v>9.4730949749537108E-2</v>
      </c>
      <c r="AB22" s="16">
        <f t="shared" si="41"/>
        <v>6.6668430381756127E-2</v>
      </c>
      <c r="AC22" s="16">
        <f t="shared" si="42"/>
        <v>8.1405398886454539E-2</v>
      </c>
      <c r="AD22" s="12">
        <f>+'2019'!CI24</f>
        <v>14641</v>
      </c>
      <c r="AE22" s="12">
        <f>+'2019'!CJ24</f>
        <v>14750</v>
      </c>
      <c r="AF22" s="12">
        <f>+'2019'!CK24</f>
        <v>29391</v>
      </c>
      <c r="AG22" s="13">
        <f>11130+92</f>
        <v>11222</v>
      </c>
      <c r="AH22" s="13">
        <f>12263+73+14</f>
        <v>12350</v>
      </c>
      <c r="AI22" s="13">
        <f t="shared" si="88"/>
        <v>23572</v>
      </c>
      <c r="AJ22" s="13">
        <v>6</v>
      </c>
      <c r="AK22" s="13">
        <v>10</v>
      </c>
      <c r="AL22" s="13">
        <f t="shared" si="95"/>
        <v>16</v>
      </c>
      <c r="AM22" s="12">
        <v>3399</v>
      </c>
      <c r="AN22" s="12">
        <v>2381</v>
      </c>
      <c r="AO22" s="12">
        <f t="shared" si="96"/>
        <v>5780</v>
      </c>
      <c r="AP22" s="12">
        <v>14</v>
      </c>
      <c r="AQ22" s="12">
        <v>9</v>
      </c>
      <c r="AR22" s="13">
        <f>+AP22+AQ22</f>
        <v>23</v>
      </c>
      <c r="AS22" s="16">
        <f t="shared" si="65"/>
        <v>76.647769961068235</v>
      </c>
      <c r="AT22" s="16">
        <f t="shared" si="81"/>
        <v>83.728813559322035</v>
      </c>
      <c r="AU22" s="16">
        <f t="shared" si="67"/>
        <v>80.201422204076067</v>
      </c>
      <c r="AV22" s="16">
        <f t="shared" si="68"/>
        <v>4.098080732190424E-2</v>
      </c>
      <c r="AW22" s="16">
        <f t="shared" si="69"/>
        <v>6.7796610169491525E-2</v>
      </c>
      <c r="AX22" s="16">
        <f t="shared" si="70"/>
        <v>5.4438433534075049E-2</v>
      </c>
      <c r="AY22" s="16">
        <f t="shared" si="71"/>
        <v>23.215627347858753</v>
      </c>
      <c r="AZ22" s="16">
        <f t="shared" si="72"/>
        <v>16.142372881355932</v>
      </c>
      <c r="BA22" s="16">
        <f t="shared" si="73"/>
        <v>19.665884114184614</v>
      </c>
      <c r="BB22" s="16">
        <f t="shared" si="46"/>
        <v>9.5621883751109901E-2</v>
      </c>
      <c r="BC22" s="16">
        <f t="shared" si="47"/>
        <v>6.1016949152542375E-2</v>
      </c>
      <c r="BD22" s="16">
        <f t="shared" si="48"/>
        <v>7.8255248205232886E-2</v>
      </c>
      <c r="BE22" s="12">
        <f>+'2019'!EB24</f>
        <v>22256</v>
      </c>
      <c r="BF22" s="12">
        <f>+'2019'!EC24</f>
        <v>25962</v>
      </c>
      <c r="BG22" s="12">
        <f>+'2019'!ED24</f>
        <v>48218</v>
      </c>
      <c r="BH22" s="13">
        <f>18391+283</f>
        <v>18674</v>
      </c>
      <c r="BI22" s="13">
        <f>21743+326+21</f>
        <v>22090</v>
      </c>
      <c r="BJ22" s="13">
        <f t="shared" si="91"/>
        <v>40764</v>
      </c>
      <c r="BK22" s="13">
        <v>19</v>
      </c>
      <c r="BL22" s="13">
        <v>26</v>
      </c>
      <c r="BM22" s="13">
        <f t="shared" si="97"/>
        <v>45</v>
      </c>
      <c r="BN22" s="12">
        <v>3544</v>
      </c>
      <c r="BO22" s="12">
        <v>3829</v>
      </c>
      <c r="BP22" s="13">
        <f t="shared" si="98"/>
        <v>7373</v>
      </c>
      <c r="BQ22" s="12">
        <v>19</v>
      </c>
      <c r="BR22" s="12">
        <v>17</v>
      </c>
      <c r="BS22" s="13">
        <f>+BQ22+BR22</f>
        <v>36</v>
      </c>
      <c r="BT22" s="16">
        <f t="shared" si="49"/>
        <v>83.905463695183315</v>
      </c>
      <c r="BU22" s="16">
        <f t="shared" si="50"/>
        <v>85.08589476927817</v>
      </c>
      <c r="BV22" s="16">
        <f t="shared" si="51"/>
        <v>84.541042764112987</v>
      </c>
      <c r="BW22" s="16">
        <f t="shared" si="52"/>
        <v>8.5370237239396116E-2</v>
      </c>
      <c r="BX22" s="16">
        <f t="shared" si="53"/>
        <v>0.10014636776827671</v>
      </c>
      <c r="BY22" s="16">
        <f t="shared" si="54"/>
        <v>9.3326143763739683E-2</v>
      </c>
      <c r="BZ22" s="16">
        <f t="shared" si="77"/>
        <v>15.923795830337886</v>
      </c>
      <c r="CA22" s="16">
        <f t="shared" si="78"/>
        <v>14.748478545566597</v>
      </c>
      <c r="CB22" s="16">
        <f t="shared" si="79"/>
        <v>15.290970177112282</v>
      </c>
      <c r="CC22" s="16">
        <f t="shared" si="56"/>
        <v>8.5370237239396116E-2</v>
      </c>
      <c r="CD22" s="16">
        <f t="shared" si="57"/>
        <v>6.5480317386950163E-2</v>
      </c>
      <c r="CE22" s="16">
        <f t="shared" si="58"/>
        <v>7.4660915010991744E-2</v>
      </c>
    </row>
    <row r="23" spans="1:83" ht="29.25" customHeight="1" x14ac:dyDescent="0.25">
      <c r="A23" s="8">
        <v>14</v>
      </c>
      <c r="B23" s="26" t="s">
        <v>60</v>
      </c>
      <c r="C23" s="12">
        <f>+'2019'!AP25</f>
        <v>82900</v>
      </c>
      <c r="D23" s="12">
        <f>+'2019'!AQ25</f>
        <v>76741</v>
      </c>
      <c r="E23" s="12">
        <f>+'2019'!AR25</f>
        <v>159641</v>
      </c>
      <c r="F23" s="13">
        <v>52472</v>
      </c>
      <c r="G23" s="13">
        <v>50011</v>
      </c>
      <c r="H23" s="13">
        <f t="shared" si="80"/>
        <v>102483</v>
      </c>
      <c r="I23" s="13">
        <v>10548</v>
      </c>
      <c r="J23" s="13">
        <v>13341</v>
      </c>
      <c r="K23" s="13">
        <f t="shared" si="94"/>
        <v>23889</v>
      </c>
      <c r="L23" s="13">
        <v>19880</v>
      </c>
      <c r="M23" s="13">
        <v>13389</v>
      </c>
      <c r="N23" s="13">
        <f t="shared" ref="N23:N29" si="99">+L23+M23</f>
        <v>33269</v>
      </c>
      <c r="O23" s="15"/>
      <c r="P23" s="15"/>
      <c r="Q23" s="15">
        <f t="shared" ref="Q23:Q25" si="100">O23+P23</f>
        <v>0</v>
      </c>
      <c r="R23" s="16">
        <f t="shared" si="31"/>
        <v>63.295536791314838</v>
      </c>
      <c r="S23" s="16">
        <f t="shared" si="32"/>
        <v>65.168553967240456</v>
      </c>
      <c r="T23" s="16">
        <f t="shared" si="33"/>
        <v>64.195914583346379</v>
      </c>
      <c r="U23" s="16">
        <f t="shared" si="34"/>
        <v>12.723763570566948</v>
      </c>
      <c r="V23" s="16">
        <f t="shared" si="35"/>
        <v>17.384448990761133</v>
      </c>
      <c r="W23" s="16">
        <f t="shared" si="36"/>
        <v>14.964200925827324</v>
      </c>
      <c r="X23" s="16">
        <f t="shared" si="37"/>
        <v>23.980699638118214</v>
      </c>
      <c r="Y23" s="16">
        <f t="shared" si="38"/>
        <v>17.446997041998412</v>
      </c>
      <c r="Z23" s="16">
        <f t="shared" si="39"/>
        <v>20.839884490826289</v>
      </c>
      <c r="AA23" s="17" t="str">
        <f t="shared" si="40"/>
        <v/>
      </c>
      <c r="AB23" s="17" t="str">
        <f t="shared" si="41"/>
        <v/>
      </c>
      <c r="AC23" s="17" t="str">
        <f t="shared" si="42"/>
        <v/>
      </c>
      <c r="AD23" s="12">
        <f>+'2019'!CI25</f>
        <v>16352</v>
      </c>
      <c r="AE23" s="12">
        <f>+'2019'!CJ25</f>
        <v>16868</v>
      </c>
      <c r="AF23" s="12">
        <f>+'2019'!CK25</f>
        <v>33220</v>
      </c>
      <c r="AG23" s="13">
        <v>12120</v>
      </c>
      <c r="AH23" s="13">
        <v>13013</v>
      </c>
      <c r="AI23" s="13">
        <f t="shared" si="88"/>
        <v>25133</v>
      </c>
      <c r="AJ23" s="13">
        <v>1696</v>
      </c>
      <c r="AK23" s="13">
        <v>2255</v>
      </c>
      <c r="AL23" s="13">
        <f t="shared" si="95"/>
        <v>3951</v>
      </c>
      <c r="AM23" s="13">
        <v>2536</v>
      </c>
      <c r="AN23" s="13">
        <v>1600</v>
      </c>
      <c r="AO23" s="13">
        <f t="shared" si="96"/>
        <v>4136</v>
      </c>
      <c r="AP23" s="15"/>
      <c r="AQ23" s="15"/>
      <c r="AR23" s="15"/>
      <c r="AS23" s="16">
        <f t="shared" si="65"/>
        <v>74.11937377690802</v>
      </c>
      <c r="AT23" s="16">
        <f t="shared" si="81"/>
        <v>77.146075409058568</v>
      </c>
      <c r="AU23" s="16">
        <f t="shared" si="67"/>
        <v>75.656231186032514</v>
      </c>
      <c r="AV23" s="16">
        <f t="shared" si="68"/>
        <v>10.371819960861057</v>
      </c>
      <c r="AW23" s="16">
        <f t="shared" si="69"/>
        <v>13.368508418306853</v>
      </c>
      <c r="AX23" s="16">
        <f t="shared" si="70"/>
        <v>11.893437688139676</v>
      </c>
      <c r="AY23" s="16">
        <f t="shared" si="71"/>
        <v>15.50880626223092</v>
      </c>
      <c r="AZ23" s="16">
        <f t="shared" si="72"/>
        <v>9.485416172634574</v>
      </c>
      <c r="BA23" s="16">
        <f t="shared" si="73"/>
        <v>12.450331125827814</v>
      </c>
      <c r="BB23" s="17" t="str">
        <f t="shared" si="46"/>
        <v/>
      </c>
      <c r="BC23" s="17" t="str">
        <f t="shared" si="47"/>
        <v/>
      </c>
      <c r="BD23" s="17" t="str">
        <f t="shared" si="48"/>
        <v/>
      </c>
      <c r="BE23" s="14">
        <f>+'2019'!EB25</f>
        <v>0</v>
      </c>
      <c r="BF23" s="14">
        <f>+'2019'!EC25</f>
        <v>0</v>
      </c>
      <c r="BG23" s="14">
        <f>+'2019'!ED25</f>
        <v>0</v>
      </c>
      <c r="BH23" s="15"/>
      <c r="BI23" s="15"/>
      <c r="BJ23" s="15">
        <f t="shared" si="91"/>
        <v>0</v>
      </c>
      <c r="BK23" s="15"/>
      <c r="BL23" s="15"/>
      <c r="BM23" s="15">
        <f t="shared" si="97"/>
        <v>0</v>
      </c>
      <c r="BN23" s="15"/>
      <c r="BO23" s="15"/>
      <c r="BP23" s="15">
        <f t="shared" si="98"/>
        <v>0</v>
      </c>
      <c r="BQ23" s="15"/>
      <c r="BR23" s="15"/>
      <c r="BS23" s="15"/>
      <c r="BT23" s="17" t="str">
        <f t="shared" si="49"/>
        <v/>
      </c>
      <c r="BU23" s="17" t="str">
        <f t="shared" si="50"/>
        <v/>
      </c>
      <c r="BV23" s="17" t="str">
        <f t="shared" si="51"/>
        <v/>
      </c>
      <c r="BW23" s="17" t="str">
        <f t="shared" si="52"/>
        <v/>
      </c>
      <c r="BX23" s="17" t="str">
        <f t="shared" si="53"/>
        <v/>
      </c>
      <c r="BY23" s="17" t="str">
        <f t="shared" si="54"/>
        <v/>
      </c>
      <c r="BZ23" s="17" t="str">
        <f t="shared" si="77"/>
        <v/>
      </c>
      <c r="CA23" s="17" t="str">
        <f t="shared" si="78"/>
        <v/>
      </c>
      <c r="CB23" s="17" t="str">
        <f t="shared" si="79"/>
        <v/>
      </c>
      <c r="CC23" s="17" t="str">
        <f t="shared" si="56"/>
        <v/>
      </c>
      <c r="CD23" s="17" t="str">
        <f t="shared" si="57"/>
        <v/>
      </c>
      <c r="CE23" s="17" t="str">
        <f t="shared" si="58"/>
        <v/>
      </c>
    </row>
    <row r="24" spans="1:83" ht="29.25" customHeight="1" x14ac:dyDescent="0.25">
      <c r="A24" s="8">
        <v>15</v>
      </c>
      <c r="B24" s="26" t="s">
        <v>56</v>
      </c>
      <c r="C24" s="12">
        <f>+'2019'!AP26</f>
        <v>32706</v>
      </c>
      <c r="D24" s="12">
        <f>+'2019'!AQ26</f>
        <v>34940</v>
      </c>
      <c r="E24" s="12">
        <f>+'2019'!AR26</f>
        <v>67646</v>
      </c>
      <c r="F24" s="13">
        <v>14815</v>
      </c>
      <c r="G24" s="13">
        <v>19212</v>
      </c>
      <c r="H24" s="13">
        <f t="shared" si="80"/>
        <v>34027</v>
      </c>
      <c r="I24" s="13">
        <v>5610</v>
      </c>
      <c r="J24" s="13">
        <v>4776</v>
      </c>
      <c r="K24" s="13">
        <f t="shared" si="94"/>
        <v>10386</v>
      </c>
      <c r="L24" s="12">
        <v>12281</v>
      </c>
      <c r="M24" s="12">
        <v>10952</v>
      </c>
      <c r="N24" s="13">
        <f t="shared" si="99"/>
        <v>23233</v>
      </c>
      <c r="O24" s="14"/>
      <c r="P24" s="14"/>
      <c r="Q24" s="15">
        <f t="shared" si="100"/>
        <v>0</v>
      </c>
      <c r="R24" s="16">
        <f t="shared" si="31"/>
        <v>45.297498929859962</v>
      </c>
      <c r="S24" s="16">
        <f t="shared" si="32"/>
        <v>54.985689753863767</v>
      </c>
      <c r="T24" s="16">
        <f t="shared" si="33"/>
        <v>50.301569937616414</v>
      </c>
      <c r="U24" s="16">
        <f t="shared" si="34"/>
        <v>17.15281599706476</v>
      </c>
      <c r="V24" s="16">
        <f t="shared" si="35"/>
        <v>13.669147109330281</v>
      </c>
      <c r="W24" s="16">
        <f t="shared" si="36"/>
        <v>15.353457706294533</v>
      </c>
      <c r="X24" s="16">
        <f t="shared" si="37"/>
        <v>37.549685073075274</v>
      </c>
      <c r="Y24" s="16">
        <f t="shared" si="38"/>
        <v>31.345163136805954</v>
      </c>
      <c r="Z24" s="16">
        <f t="shared" si="39"/>
        <v>34.344972356089052</v>
      </c>
      <c r="AA24" s="17" t="str">
        <f t="shared" si="40"/>
        <v/>
      </c>
      <c r="AB24" s="17" t="str">
        <f t="shared" si="41"/>
        <v/>
      </c>
      <c r="AC24" s="17" t="str">
        <f t="shared" si="42"/>
        <v/>
      </c>
      <c r="AD24" s="12">
        <f>+'2019'!CI26</f>
        <v>7788</v>
      </c>
      <c r="AE24" s="12">
        <f>+'2019'!CJ26</f>
        <v>9112</v>
      </c>
      <c r="AF24" s="12">
        <f>+'2019'!CK26</f>
        <v>16900</v>
      </c>
      <c r="AG24" s="13">
        <v>4412</v>
      </c>
      <c r="AH24" s="13">
        <v>5975</v>
      </c>
      <c r="AI24" s="13">
        <f t="shared" si="88"/>
        <v>10387</v>
      </c>
      <c r="AJ24" s="13">
        <v>1249</v>
      </c>
      <c r="AK24" s="13">
        <v>1153</v>
      </c>
      <c r="AL24" s="13">
        <f t="shared" si="95"/>
        <v>2402</v>
      </c>
      <c r="AM24" s="12">
        <v>2127</v>
      </c>
      <c r="AN24" s="12">
        <v>1984</v>
      </c>
      <c r="AO24" s="13">
        <f t="shared" si="96"/>
        <v>4111</v>
      </c>
      <c r="AP24" s="14"/>
      <c r="AQ24" s="14"/>
      <c r="AR24" s="15"/>
      <c r="AS24" s="16">
        <f t="shared" si="65"/>
        <v>56.651258346173606</v>
      </c>
      <c r="AT24" s="16">
        <f t="shared" si="81"/>
        <v>65.57287093942054</v>
      </c>
      <c r="AU24" s="16">
        <f t="shared" si="67"/>
        <v>61.46153846153846</v>
      </c>
      <c r="AV24" s="16">
        <f t="shared" si="68"/>
        <v>16.037493579866464</v>
      </c>
      <c r="AW24" s="16">
        <f t="shared" si="69"/>
        <v>12.653643546971027</v>
      </c>
      <c r="AX24" s="16">
        <f t="shared" si="70"/>
        <v>14.21301775147929</v>
      </c>
      <c r="AY24" s="16">
        <f t="shared" si="71"/>
        <v>27.311248073959941</v>
      </c>
      <c r="AZ24" s="16">
        <f t="shared" si="72"/>
        <v>21.773485513608428</v>
      </c>
      <c r="BA24" s="16">
        <f t="shared" si="73"/>
        <v>24.325443786982248</v>
      </c>
      <c r="BB24" s="17" t="str">
        <f t="shared" si="46"/>
        <v/>
      </c>
      <c r="BC24" s="17" t="str">
        <f t="shared" si="47"/>
        <v/>
      </c>
      <c r="BD24" s="17" t="str">
        <f t="shared" si="48"/>
        <v/>
      </c>
      <c r="BE24" s="12">
        <f>+'2019'!EB26</f>
        <v>1967</v>
      </c>
      <c r="BF24" s="12">
        <f>+'2019'!EC26</f>
        <v>2050</v>
      </c>
      <c r="BG24" s="12">
        <f>+'2019'!ED26</f>
        <v>4017</v>
      </c>
      <c r="BH24" s="13">
        <v>1031</v>
      </c>
      <c r="BI24" s="13">
        <v>1272</v>
      </c>
      <c r="BJ24" s="13">
        <f t="shared" si="91"/>
        <v>2303</v>
      </c>
      <c r="BK24" s="13">
        <v>272</v>
      </c>
      <c r="BL24" s="13">
        <v>253</v>
      </c>
      <c r="BM24" s="13">
        <f t="shared" si="97"/>
        <v>525</v>
      </c>
      <c r="BN24" s="12">
        <v>664</v>
      </c>
      <c r="BO24" s="12">
        <v>525</v>
      </c>
      <c r="BP24" s="13">
        <f t="shared" si="98"/>
        <v>1189</v>
      </c>
      <c r="BQ24" s="14"/>
      <c r="BR24" s="14"/>
      <c r="BS24" s="15"/>
      <c r="BT24" s="16">
        <f t="shared" si="49"/>
        <v>52.414844941535328</v>
      </c>
      <c r="BU24" s="16">
        <f t="shared" si="50"/>
        <v>62.048780487804876</v>
      </c>
      <c r="BV24" s="16">
        <f t="shared" si="51"/>
        <v>57.331341797361212</v>
      </c>
      <c r="BW24" s="16">
        <f t="shared" si="52"/>
        <v>13.828164717844432</v>
      </c>
      <c r="BX24" s="16">
        <f t="shared" si="53"/>
        <v>12.341463414634147</v>
      </c>
      <c r="BY24" s="16">
        <f t="shared" si="54"/>
        <v>13.069454817027632</v>
      </c>
      <c r="BZ24" s="16">
        <f t="shared" si="77"/>
        <v>33.756990340620234</v>
      </c>
      <c r="CA24" s="16">
        <f t="shared" si="78"/>
        <v>25.609756097560975</v>
      </c>
      <c r="CB24" s="16">
        <f t="shared" si="79"/>
        <v>29.599203385611151</v>
      </c>
      <c r="CC24" s="17" t="str">
        <f t="shared" si="56"/>
        <v/>
      </c>
      <c r="CD24" s="17" t="str">
        <f t="shared" si="57"/>
        <v/>
      </c>
      <c r="CE24" s="17" t="str">
        <f t="shared" si="58"/>
        <v/>
      </c>
    </row>
    <row r="25" spans="1:83" ht="29.25" customHeight="1" x14ac:dyDescent="0.25">
      <c r="A25" s="8">
        <v>16</v>
      </c>
      <c r="B25" s="26" t="s">
        <v>90</v>
      </c>
      <c r="C25" s="12">
        <f>+'2019'!AP27</f>
        <v>12150</v>
      </c>
      <c r="D25" s="12">
        <f>+'2019'!AQ27</f>
        <v>11895</v>
      </c>
      <c r="E25" s="12">
        <f>+'2019'!AR27</f>
        <v>24045</v>
      </c>
      <c r="F25" s="13">
        <v>3008</v>
      </c>
      <c r="G25" s="13">
        <v>5262</v>
      </c>
      <c r="H25" s="13">
        <f t="shared" si="80"/>
        <v>8270</v>
      </c>
      <c r="I25" s="13">
        <v>1285</v>
      </c>
      <c r="J25" s="13">
        <v>963</v>
      </c>
      <c r="K25" s="13">
        <f t="shared" si="94"/>
        <v>2248</v>
      </c>
      <c r="L25" s="12">
        <v>7857</v>
      </c>
      <c r="M25" s="12">
        <v>5667</v>
      </c>
      <c r="N25" s="13">
        <f t="shared" si="99"/>
        <v>13524</v>
      </c>
      <c r="O25" s="12">
        <v>0</v>
      </c>
      <c r="P25" s="12">
        <v>3</v>
      </c>
      <c r="Q25" s="13">
        <f t="shared" si="100"/>
        <v>3</v>
      </c>
      <c r="R25" s="16">
        <f t="shared" si="31"/>
        <v>24.757201646090536</v>
      </c>
      <c r="S25" s="16">
        <f t="shared" si="32"/>
        <v>44.237074401008826</v>
      </c>
      <c r="T25" s="16">
        <f t="shared" si="33"/>
        <v>34.393844874194222</v>
      </c>
      <c r="U25" s="16">
        <f t="shared" si="34"/>
        <v>10.576131687242798</v>
      </c>
      <c r="V25" s="16">
        <f t="shared" si="35"/>
        <v>8.0958385876418664</v>
      </c>
      <c r="W25" s="16">
        <f t="shared" si="36"/>
        <v>9.3491370347265548</v>
      </c>
      <c r="X25" s="16">
        <f t="shared" si="37"/>
        <v>64.666666666666671</v>
      </c>
      <c r="Y25" s="16">
        <f t="shared" si="38"/>
        <v>47.641866330390918</v>
      </c>
      <c r="Z25" s="16">
        <f t="shared" si="39"/>
        <v>56.244541484716159</v>
      </c>
      <c r="AA25" s="17" t="str">
        <f t="shared" si="40"/>
        <v/>
      </c>
      <c r="AB25" s="16">
        <f t="shared" si="41"/>
        <v>2.5220680958385876E-2</v>
      </c>
      <c r="AC25" s="16">
        <f t="shared" si="42"/>
        <v>1.2476606363069246E-2</v>
      </c>
      <c r="AD25" s="12">
        <f>+'2019'!CI27</f>
        <v>1397</v>
      </c>
      <c r="AE25" s="12">
        <f>+'2019'!CJ27</f>
        <v>1772</v>
      </c>
      <c r="AF25" s="12">
        <f>+'2019'!CK27</f>
        <v>3169</v>
      </c>
      <c r="AG25" s="13">
        <v>433</v>
      </c>
      <c r="AH25" s="13">
        <v>930</v>
      </c>
      <c r="AI25" s="13">
        <f t="shared" si="88"/>
        <v>1363</v>
      </c>
      <c r="AJ25" s="13">
        <v>138</v>
      </c>
      <c r="AK25" s="13">
        <v>136</v>
      </c>
      <c r="AL25" s="13">
        <f t="shared" si="95"/>
        <v>274</v>
      </c>
      <c r="AM25" s="12">
        <v>826</v>
      </c>
      <c r="AN25" s="12">
        <v>706</v>
      </c>
      <c r="AO25" s="13">
        <f t="shared" si="96"/>
        <v>1532</v>
      </c>
      <c r="AP25" s="14"/>
      <c r="AQ25" s="14"/>
      <c r="AR25" s="14"/>
      <c r="AS25" s="16">
        <f t="shared" si="65"/>
        <v>30.994989262705797</v>
      </c>
      <c r="AT25" s="16">
        <f t="shared" si="81"/>
        <v>52.483069977426638</v>
      </c>
      <c r="AU25" s="16">
        <f t="shared" si="67"/>
        <v>43.010413379615017</v>
      </c>
      <c r="AV25" s="16">
        <f t="shared" si="68"/>
        <v>9.8783106657122399</v>
      </c>
      <c r="AW25" s="16">
        <f t="shared" si="69"/>
        <v>7.6749435665914225</v>
      </c>
      <c r="AX25" s="16">
        <f t="shared" si="70"/>
        <v>8.6462606500473331</v>
      </c>
      <c r="AY25" s="16">
        <f t="shared" si="71"/>
        <v>59.126700071581958</v>
      </c>
      <c r="AZ25" s="16">
        <f t="shared" si="72"/>
        <v>39.841986455981946</v>
      </c>
      <c r="BA25" s="16">
        <f t="shared" si="73"/>
        <v>48.343325970337645</v>
      </c>
      <c r="BB25" s="17" t="str">
        <f t="shared" si="46"/>
        <v/>
      </c>
      <c r="BC25" s="17" t="str">
        <f t="shared" si="47"/>
        <v/>
      </c>
      <c r="BD25" s="17" t="str">
        <f t="shared" si="48"/>
        <v/>
      </c>
      <c r="BE25" s="12">
        <f>+'2019'!EB27</f>
        <v>896</v>
      </c>
      <c r="BF25" s="12">
        <f>+'2019'!EC27</f>
        <v>649</v>
      </c>
      <c r="BG25" s="12">
        <f>+'2019'!ED27</f>
        <v>1545</v>
      </c>
      <c r="BH25" s="13">
        <v>353</v>
      </c>
      <c r="BI25" s="13">
        <v>357</v>
      </c>
      <c r="BJ25" s="13">
        <f t="shared" si="91"/>
        <v>710</v>
      </c>
      <c r="BK25" s="13">
        <v>26</v>
      </c>
      <c r="BL25" s="13">
        <v>17</v>
      </c>
      <c r="BM25" s="13">
        <f t="shared" si="97"/>
        <v>43</v>
      </c>
      <c r="BN25" s="12">
        <v>517</v>
      </c>
      <c r="BO25" s="12">
        <v>275</v>
      </c>
      <c r="BP25" s="13">
        <f t="shared" si="98"/>
        <v>792</v>
      </c>
      <c r="BQ25" s="14"/>
      <c r="BR25" s="14"/>
      <c r="BS25" s="14"/>
      <c r="BT25" s="16">
        <f t="shared" si="49"/>
        <v>39.397321428571423</v>
      </c>
      <c r="BU25" s="16">
        <f t="shared" si="50"/>
        <v>55.007704160246533</v>
      </c>
      <c r="BV25" s="16">
        <f t="shared" si="51"/>
        <v>45.954692556634306</v>
      </c>
      <c r="BW25" s="16">
        <f t="shared" si="52"/>
        <v>2.901785714285714</v>
      </c>
      <c r="BX25" s="16">
        <f t="shared" si="53"/>
        <v>2.6194144838212634</v>
      </c>
      <c r="BY25" s="16">
        <f t="shared" si="54"/>
        <v>2.7831715210355989</v>
      </c>
      <c r="BZ25" s="16">
        <f t="shared" si="77"/>
        <v>57.700892857142854</v>
      </c>
      <c r="CA25" s="16">
        <f t="shared" si="78"/>
        <v>42.372881355932201</v>
      </c>
      <c r="CB25" s="16">
        <f t="shared" si="79"/>
        <v>51.262135922330103</v>
      </c>
      <c r="CC25" s="17" t="str">
        <f t="shared" si="56"/>
        <v/>
      </c>
      <c r="CD25" s="17" t="str">
        <f t="shared" si="57"/>
        <v/>
      </c>
      <c r="CE25" s="17" t="str">
        <f t="shared" si="58"/>
        <v/>
      </c>
    </row>
    <row r="26" spans="1:83" s="70" customFormat="1" ht="29.25" customHeight="1" x14ac:dyDescent="0.25">
      <c r="A26" s="8">
        <v>17</v>
      </c>
      <c r="B26" s="26" t="s">
        <v>48</v>
      </c>
      <c r="C26" s="12">
        <f>+'2019'!AP28</f>
        <v>123236</v>
      </c>
      <c r="D26" s="12">
        <f>+'2019'!AQ28</f>
        <v>126727</v>
      </c>
      <c r="E26" s="12">
        <f>+'2019'!AR28</f>
        <v>249963</v>
      </c>
      <c r="F26" s="13"/>
      <c r="G26" s="13"/>
      <c r="H26" s="12"/>
      <c r="I26" s="13"/>
      <c r="J26" s="13"/>
      <c r="K26" s="12"/>
      <c r="L26" s="12"/>
      <c r="M26" s="12"/>
      <c r="N26" s="13"/>
      <c r="O26" s="14"/>
      <c r="P26" s="14"/>
      <c r="Q26" s="15"/>
      <c r="R26" s="16" t="str">
        <f t="shared" si="31"/>
        <v/>
      </c>
      <c r="S26" s="16" t="str">
        <f t="shared" si="32"/>
        <v/>
      </c>
      <c r="T26" s="16" t="str">
        <f t="shared" si="33"/>
        <v/>
      </c>
      <c r="U26" s="16" t="str">
        <f t="shared" si="34"/>
        <v/>
      </c>
      <c r="V26" s="16" t="str">
        <f t="shared" si="35"/>
        <v/>
      </c>
      <c r="W26" s="16" t="str">
        <f t="shared" si="36"/>
        <v/>
      </c>
      <c r="X26" s="16" t="str">
        <f t="shared" si="37"/>
        <v/>
      </c>
      <c r="Y26" s="16" t="str">
        <f t="shared" si="38"/>
        <v/>
      </c>
      <c r="Z26" s="16" t="str">
        <f t="shared" si="39"/>
        <v/>
      </c>
      <c r="AA26" s="17" t="str">
        <f t="shared" si="40"/>
        <v/>
      </c>
      <c r="AB26" s="17" t="str">
        <f t="shared" si="41"/>
        <v/>
      </c>
      <c r="AC26" s="17" t="str">
        <f t="shared" si="42"/>
        <v/>
      </c>
      <c r="AD26" s="12">
        <f>+'2019'!CI28</f>
        <v>6909</v>
      </c>
      <c r="AE26" s="12">
        <f>+'2019'!CJ28</f>
        <v>5220</v>
      </c>
      <c r="AF26" s="12">
        <f>+'2019'!CK28</f>
        <v>12129</v>
      </c>
      <c r="AG26" s="13"/>
      <c r="AH26" s="13"/>
      <c r="AI26" s="12"/>
      <c r="AJ26" s="13"/>
      <c r="AK26" s="13"/>
      <c r="AL26" s="12"/>
      <c r="AM26" s="12"/>
      <c r="AN26" s="12"/>
      <c r="AO26" s="12"/>
      <c r="AP26" s="14"/>
      <c r="AQ26" s="14"/>
      <c r="AR26" s="15"/>
      <c r="AS26" s="16" t="str">
        <f t="shared" si="65"/>
        <v/>
      </c>
      <c r="AT26" s="16" t="str">
        <f t="shared" si="81"/>
        <v/>
      </c>
      <c r="AU26" s="16" t="str">
        <f t="shared" si="67"/>
        <v/>
      </c>
      <c r="AV26" s="16" t="str">
        <f t="shared" si="68"/>
        <v/>
      </c>
      <c r="AW26" s="16" t="str">
        <f t="shared" si="69"/>
        <v/>
      </c>
      <c r="AX26" s="16" t="str">
        <f t="shared" si="70"/>
        <v/>
      </c>
      <c r="AY26" s="16" t="str">
        <f t="shared" si="71"/>
        <v/>
      </c>
      <c r="AZ26" s="16" t="str">
        <f t="shared" si="72"/>
        <v/>
      </c>
      <c r="BA26" s="16" t="str">
        <f t="shared" si="73"/>
        <v/>
      </c>
      <c r="BB26" s="17" t="str">
        <f t="shared" si="46"/>
        <v/>
      </c>
      <c r="BC26" s="17" t="str">
        <f t="shared" si="47"/>
        <v/>
      </c>
      <c r="BD26" s="17" t="str">
        <f t="shared" si="48"/>
        <v/>
      </c>
      <c r="BE26" s="12">
        <f>+'2019'!EB28</f>
        <v>18170</v>
      </c>
      <c r="BF26" s="12">
        <f>+'2019'!EC28</f>
        <v>21117</v>
      </c>
      <c r="BG26" s="12">
        <f>+'2019'!ED28</f>
        <v>39287</v>
      </c>
      <c r="BH26" s="13"/>
      <c r="BI26" s="13"/>
      <c r="BJ26" s="12"/>
      <c r="BK26" s="13"/>
      <c r="BL26" s="13"/>
      <c r="BM26" s="12"/>
      <c r="BN26" s="12"/>
      <c r="BO26" s="12"/>
      <c r="BP26" s="12"/>
      <c r="BQ26" s="14"/>
      <c r="BR26" s="14"/>
      <c r="BS26" s="15"/>
      <c r="BT26" s="16" t="str">
        <f t="shared" si="49"/>
        <v/>
      </c>
      <c r="BU26" s="16" t="str">
        <f t="shared" si="50"/>
        <v/>
      </c>
      <c r="BV26" s="16" t="str">
        <f t="shared" si="51"/>
        <v/>
      </c>
      <c r="BW26" s="16" t="str">
        <f t="shared" si="52"/>
        <v/>
      </c>
      <c r="BX26" s="16" t="str">
        <f t="shared" si="53"/>
        <v/>
      </c>
      <c r="BY26" s="16" t="str">
        <f t="shared" si="54"/>
        <v/>
      </c>
      <c r="BZ26" s="16" t="str">
        <f t="shared" si="77"/>
        <v/>
      </c>
      <c r="CA26" s="16" t="str">
        <f t="shared" si="78"/>
        <v/>
      </c>
      <c r="CB26" s="16" t="str">
        <f t="shared" si="79"/>
        <v/>
      </c>
      <c r="CC26" s="17" t="str">
        <f t="shared" si="56"/>
        <v/>
      </c>
      <c r="CD26" s="17" t="str">
        <f t="shared" si="57"/>
        <v/>
      </c>
      <c r="CE26" s="17" t="str">
        <f t="shared" si="58"/>
        <v/>
      </c>
    </row>
    <row r="27" spans="1:83" ht="29.25" customHeight="1" x14ac:dyDescent="0.25">
      <c r="A27" s="8">
        <v>18</v>
      </c>
      <c r="B27" s="26" t="s">
        <v>10</v>
      </c>
      <c r="C27" s="12">
        <f>+'2019'!AP29</f>
        <v>224798</v>
      </c>
      <c r="D27" s="12">
        <f>+'2019'!AQ29</f>
        <v>259535</v>
      </c>
      <c r="E27" s="12">
        <f>+'2019'!AR29</f>
        <v>484333</v>
      </c>
      <c r="F27" s="13">
        <v>57301</v>
      </c>
      <c r="G27" s="13">
        <v>65141</v>
      </c>
      <c r="H27" s="13">
        <f t="shared" si="80"/>
        <v>122442</v>
      </c>
      <c r="I27" s="13">
        <v>83411</v>
      </c>
      <c r="J27" s="13">
        <v>105777</v>
      </c>
      <c r="K27" s="13">
        <f t="shared" si="94"/>
        <v>189188</v>
      </c>
      <c r="L27" s="12">
        <v>84086</v>
      </c>
      <c r="M27" s="12">
        <v>88617</v>
      </c>
      <c r="N27" s="13">
        <f t="shared" si="99"/>
        <v>172703</v>
      </c>
      <c r="O27" s="14"/>
      <c r="P27" s="14"/>
      <c r="Q27" s="15"/>
      <c r="R27" s="16">
        <f t="shared" si="31"/>
        <v>25.489995462593082</v>
      </c>
      <c r="S27" s="16">
        <f t="shared" si="32"/>
        <v>25.0991195792475</v>
      </c>
      <c r="T27" s="16">
        <f t="shared" si="33"/>
        <v>25.28054045460458</v>
      </c>
      <c r="U27" s="16">
        <f t="shared" si="34"/>
        <v>37.104867481027412</v>
      </c>
      <c r="V27" s="16">
        <f t="shared" si="35"/>
        <v>40.756352707727281</v>
      </c>
      <c r="W27" s="16">
        <f t="shared" si="36"/>
        <v>39.061554756747938</v>
      </c>
      <c r="X27" s="16">
        <f t="shared" si="37"/>
        <v>37.405137056379502</v>
      </c>
      <c r="Y27" s="16">
        <f t="shared" si="38"/>
        <v>34.144527713025219</v>
      </c>
      <c r="Z27" s="16">
        <f t="shared" si="39"/>
        <v>35.657904788647478</v>
      </c>
      <c r="AA27" s="17" t="str">
        <f t="shared" si="40"/>
        <v/>
      </c>
      <c r="AB27" s="17" t="str">
        <f t="shared" si="41"/>
        <v/>
      </c>
      <c r="AC27" s="17" t="str">
        <f t="shared" si="42"/>
        <v/>
      </c>
      <c r="AD27" s="12">
        <f>+'2019'!CI29</f>
        <v>35983</v>
      </c>
      <c r="AE27" s="12">
        <f>+'2019'!CJ29</f>
        <v>40353</v>
      </c>
      <c r="AF27" s="12">
        <f>+'2019'!CK29</f>
        <v>76336</v>
      </c>
      <c r="AG27" s="13">
        <v>14163</v>
      </c>
      <c r="AH27" s="13">
        <v>15110</v>
      </c>
      <c r="AI27" s="12">
        <f t="shared" ref="AI27" si="101">+AG27+AH27</f>
        <v>29273</v>
      </c>
      <c r="AJ27" s="13">
        <v>12033</v>
      </c>
      <c r="AK27" s="13">
        <v>14987</v>
      </c>
      <c r="AL27" s="12">
        <f t="shared" ref="AL27" si="102">+AJ27+AK27</f>
        <v>27020</v>
      </c>
      <c r="AM27" s="12">
        <v>9787</v>
      </c>
      <c r="AN27" s="12">
        <v>10256</v>
      </c>
      <c r="AO27" s="12">
        <f t="shared" ref="AO27" si="103">+AM27+AN27</f>
        <v>20043</v>
      </c>
      <c r="AP27" s="14"/>
      <c r="AQ27" s="14"/>
      <c r="AR27" s="15"/>
      <c r="AS27" s="16">
        <f t="shared" si="65"/>
        <v>39.360253453019482</v>
      </c>
      <c r="AT27" s="16">
        <f t="shared" si="81"/>
        <v>37.444551830099378</v>
      </c>
      <c r="AU27" s="16">
        <f t="shared" si="67"/>
        <v>38.34756864389017</v>
      </c>
      <c r="AV27" s="16">
        <f t="shared" si="68"/>
        <v>33.440791484867859</v>
      </c>
      <c r="AW27" s="16">
        <f t="shared" si="69"/>
        <v>37.139741778802076</v>
      </c>
      <c r="AX27" s="16">
        <f t="shared" si="70"/>
        <v>35.396143366170612</v>
      </c>
      <c r="AY27" s="16">
        <f t="shared" si="71"/>
        <v>27.198955062112667</v>
      </c>
      <c r="AZ27" s="16">
        <f t="shared" si="72"/>
        <v>25.415706391098556</v>
      </c>
      <c r="BA27" s="16">
        <f t="shared" si="73"/>
        <v>26.256287989939217</v>
      </c>
      <c r="BB27" s="17" t="str">
        <f t="shared" si="46"/>
        <v/>
      </c>
      <c r="BC27" s="17" t="str">
        <f t="shared" si="47"/>
        <v/>
      </c>
      <c r="BD27" s="17" t="str">
        <f t="shared" si="48"/>
        <v/>
      </c>
      <c r="BE27" s="12">
        <f>+'2019'!EB29</f>
        <v>13092</v>
      </c>
      <c r="BF27" s="12">
        <f>+'2019'!EC29</f>
        <v>14221</v>
      </c>
      <c r="BG27" s="12">
        <f>+'2019'!ED29</f>
        <v>27313</v>
      </c>
      <c r="BH27" s="13">
        <v>5981</v>
      </c>
      <c r="BI27" s="13">
        <v>6073</v>
      </c>
      <c r="BJ27" s="13">
        <f t="shared" si="91"/>
        <v>12054</v>
      </c>
      <c r="BK27" s="13">
        <v>3983</v>
      </c>
      <c r="BL27" s="13">
        <v>4810</v>
      </c>
      <c r="BM27" s="13">
        <f t="shared" si="97"/>
        <v>8793</v>
      </c>
      <c r="BN27" s="12">
        <v>3128</v>
      </c>
      <c r="BO27" s="12">
        <v>3338</v>
      </c>
      <c r="BP27" s="13">
        <f t="shared" si="98"/>
        <v>6466</v>
      </c>
      <c r="BQ27" s="14"/>
      <c r="BR27" s="14"/>
      <c r="BS27" s="15"/>
      <c r="BT27" s="16">
        <f t="shared" si="49"/>
        <v>45.684387412160099</v>
      </c>
      <c r="BU27" s="16">
        <f t="shared" si="50"/>
        <v>42.704451163771886</v>
      </c>
      <c r="BV27" s="16">
        <f t="shared" si="51"/>
        <v>44.132830520265074</v>
      </c>
      <c r="BW27" s="16">
        <f t="shared" si="52"/>
        <v>30.423159181179351</v>
      </c>
      <c r="BX27" s="16">
        <f t="shared" si="53"/>
        <v>33.823219182898526</v>
      </c>
      <c r="BY27" s="16">
        <f t="shared" si="54"/>
        <v>32.193460989272509</v>
      </c>
      <c r="BZ27" s="16">
        <f t="shared" si="77"/>
        <v>23.892453406660557</v>
      </c>
      <c r="CA27" s="16">
        <f t="shared" si="78"/>
        <v>23.472329653329581</v>
      </c>
      <c r="CB27" s="16">
        <f t="shared" si="79"/>
        <v>23.673708490462417</v>
      </c>
      <c r="CC27" s="17" t="str">
        <f t="shared" si="56"/>
        <v/>
      </c>
      <c r="CD27" s="17" t="str">
        <f t="shared" si="57"/>
        <v/>
      </c>
      <c r="CE27" s="17" t="str">
        <f t="shared" si="58"/>
        <v/>
      </c>
    </row>
    <row r="28" spans="1:83" ht="29.25" customHeight="1" x14ac:dyDescent="0.25">
      <c r="A28" s="8">
        <v>19</v>
      </c>
      <c r="B28" s="26" t="s">
        <v>82</v>
      </c>
      <c r="C28" s="12">
        <f>+'2019'!AP30</f>
        <v>151928</v>
      </c>
      <c r="D28" s="12">
        <f>+'2019'!AQ30</f>
        <v>195808</v>
      </c>
      <c r="E28" s="12">
        <f>+'2019'!AR30</f>
        <v>347736</v>
      </c>
      <c r="F28" s="13">
        <v>31235</v>
      </c>
      <c r="G28" s="13">
        <v>46619</v>
      </c>
      <c r="H28" s="13">
        <f t="shared" si="80"/>
        <v>77854</v>
      </c>
      <c r="I28" s="13">
        <v>54749</v>
      </c>
      <c r="J28" s="13">
        <v>55533</v>
      </c>
      <c r="K28" s="12">
        <f t="shared" si="94"/>
        <v>110282</v>
      </c>
      <c r="L28" s="13">
        <v>65203</v>
      </c>
      <c r="M28" s="13">
        <v>93381</v>
      </c>
      <c r="N28" s="13">
        <f t="shared" si="99"/>
        <v>158584</v>
      </c>
      <c r="O28" s="12">
        <v>741</v>
      </c>
      <c r="P28" s="12">
        <v>275</v>
      </c>
      <c r="Q28" s="12">
        <f t="shared" ref="Q28" si="104">+O28+P28</f>
        <v>1016</v>
      </c>
      <c r="R28" s="16">
        <f t="shared" si="31"/>
        <v>20.559080617134434</v>
      </c>
      <c r="S28" s="16">
        <f t="shared" si="32"/>
        <v>23.808526720052296</v>
      </c>
      <c r="T28" s="16">
        <f t="shared" si="33"/>
        <v>22.388823705339682</v>
      </c>
      <c r="U28" s="16">
        <f t="shared" si="34"/>
        <v>36.036148702016746</v>
      </c>
      <c r="V28" s="16">
        <f t="shared" si="35"/>
        <v>28.360945415917634</v>
      </c>
      <c r="W28" s="16">
        <f t="shared" si="36"/>
        <v>31.71428900085122</v>
      </c>
      <c r="X28" s="16">
        <f t="shared" si="37"/>
        <v>42.917039650360699</v>
      </c>
      <c r="Y28" s="16">
        <f t="shared" si="38"/>
        <v>47.690084164079103</v>
      </c>
      <c r="Z28" s="16">
        <f t="shared" si="39"/>
        <v>45.604711620309658</v>
      </c>
      <c r="AA28" s="16">
        <f t="shared" si="40"/>
        <v>0.48773103048812594</v>
      </c>
      <c r="AB28" s="16">
        <f t="shared" si="41"/>
        <v>0.14044369995097239</v>
      </c>
      <c r="AC28" s="16">
        <f t="shared" si="42"/>
        <v>0.29217567349943635</v>
      </c>
      <c r="AD28" s="12">
        <f>+'2019'!CI30</f>
        <v>10450</v>
      </c>
      <c r="AE28" s="12">
        <f>+'2019'!CJ30</f>
        <v>15959</v>
      </c>
      <c r="AF28" s="12">
        <f>+'2019'!CK30</f>
        <v>26409</v>
      </c>
      <c r="AG28" s="18">
        <v>2943</v>
      </c>
      <c r="AH28" s="18">
        <v>4911</v>
      </c>
      <c r="AI28" s="23">
        <f t="shared" si="88"/>
        <v>7854</v>
      </c>
      <c r="AJ28" s="13">
        <v>4046</v>
      </c>
      <c r="AK28" s="13">
        <v>5003</v>
      </c>
      <c r="AL28" s="12">
        <f t="shared" si="95"/>
        <v>9049</v>
      </c>
      <c r="AM28" s="13">
        <v>3417</v>
      </c>
      <c r="AN28" s="13">
        <v>6013</v>
      </c>
      <c r="AO28" s="12">
        <f t="shared" si="96"/>
        <v>9430</v>
      </c>
      <c r="AP28" s="12">
        <v>44</v>
      </c>
      <c r="AQ28" s="12">
        <v>32</v>
      </c>
      <c r="AR28" s="12">
        <f>+AP28+AQ28</f>
        <v>76</v>
      </c>
      <c r="AS28" s="16">
        <f t="shared" ref="AS28" si="105">IF(AG28=0,"",AG28/AD28%)</f>
        <v>28.162679425837322</v>
      </c>
      <c r="AT28" s="16">
        <f t="shared" ref="AT28" si="106">IF(AH28=0,"",AH28/AE28%)</f>
        <v>30.772604799799485</v>
      </c>
      <c r="AU28" s="16">
        <f t="shared" ref="AU28" si="107">IF(AI28=0,"",AI28/AF28%)</f>
        <v>29.739861410882657</v>
      </c>
      <c r="AV28" s="16">
        <f t="shared" si="68"/>
        <v>38.717703349282296</v>
      </c>
      <c r="AW28" s="16">
        <f t="shared" si="69"/>
        <v>31.349082022683124</v>
      </c>
      <c r="AX28" s="16">
        <f t="shared" si="70"/>
        <v>34.264833958120342</v>
      </c>
      <c r="AY28" s="16">
        <f t="shared" si="71"/>
        <v>32.698564593301434</v>
      </c>
      <c r="AZ28" s="16">
        <f t="shared" si="72"/>
        <v>37.67779936086221</v>
      </c>
      <c r="BA28" s="16">
        <f t="shared" si="73"/>
        <v>35.707523950168508</v>
      </c>
      <c r="BB28" s="16">
        <f t="shared" si="46"/>
        <v>0.42105263157894735</v>
      </c>
      <c r="BC28" s="16">
        <f t="shared" si="47"/>
        <v>0.20051381665517889</v>
      </c>
      <c r="BD28" s="16">
        <f t="shared" si="48"/>
        <v>0.28778068082850544</v>
      </c>
      <c r="BE28" s="12">
        <f>+'2019'!EB30</f>
        <v>1537</v>
      </c>
      <c r="BF28" s="12">
        <f>+'2019'!EC30</f>
        <v>2355</v>
      </c>
      <c r="BG28" s="12">
        <f>+'2019'!ED30</f>
        <v>3892</v>
      </c>
      <c r="BH28" s="18">
        <v>651</v>
      </c>
      <c r="BI28" s="18">
        <v>1012</v>
      </c>
      <c r="BJ28" s="23">
        <f t="shared" si="91"/>
        <v>1663</v>
      </c>
      <c r="BK28" s="13">
        <v>500</v>
      </c>
      <c r="BL28" s="13">
        <v>609</v>
      </c>
      <c r="BM28" s="12">
        <f t="shared" si="97"/>
        <v>1109</v>
      </c>
      <c r="BN28" s="13">
        <v>380</v>
      </c>
      <c r="BO28" s="13">
        <v>726</v>
      </c>
      <c r="BP28" s="12">
        <f t="shared" si="98"/>
        <v>1106</v>
      </c>
      <c r="BQ28" s="12">
        <v>6</v>
      </c>
      <c r="BR28" s="12">
        <v>8</v>
      </c>
      <c r="BS28" s="12">
        <f>+BQ28+BR28</f>
        <v>14</v>
      </c>
      <c r="BT28" s="16">
        <f t="shared" ref="BT28" si="108">IF(BH28=0,"",BH28/BE28%)</f>
        <v>42.355237475601825</v>
      </c>
      <c r="BU28" s="16">
        <f t="shared" ref="BU28" si="109">IF(BI28=0,"",BI28/BF28%)</f>
        <v>42.972399150743101</v>
      </c>
      <c r="BV28" s="16">
        <f t="shared" ref="BV28" si="110">IF(BJ28=0,"",BJ28/BG28%)</f>
        <v>42.728674203494343</v>
      </c>
      <c r="BW28" s="16">
        <f t="shared" si="52"/>
        <v>32.530904359141189</v>
      </c>
      <c r="BX28" s="16">
        <f t="shared" si="53"/>
        <v>25.859872611464969</v>
      </c>
      <c r="BY28" s="16">
        <f t="shared" si="54"/>
        <v>28.494347379239464</v>
      </c>
      <c r="BZ28" s="16">
        <f t="shared" si="77"/>
        <v>24.723487312947302</v>
      </c>
      <c r="CA28" s="16">
        <f t="shared" si="78"/>
        <v>30.828025477707005</v>
      </c>
      <c r="CB28" s="16">
        <f t="shared" si="79"/>
        <v>28.417266187050359</v>
      </c>
      <c r="CC28" s="16">
        <f t="shared" si="56"/>
        <v>0.39037085230969421</v>
      </c>
      <c r="CD28" s="16">
        <f t="shared" si="57"/>
        <v>0.33970276008492567</v>
      </c>
      <c r="CE28" s="16">
        <f t="shared" si="58"/>
        <v>0.35971223021582732</v>
      </c>
    </row>
    <row r="29" spans="1:83" ht="30" customHeight="1" x14ac:dyDescent="0.25">
      <c r="A29" s="8">
        <v>20</v>
      </c>
      <c r="B29" s="26" t="s">
        <v>91</v>
      </c>
      <c r="C29" s="12">
        <f>+'2019'!AP31</f>
        <v>681864</v>
      </c>
      <c r="D29" s="12">
        <f>+'2019'!AQ31</f>
        <v>582795</v>
      </c>
      <c r="E29" s="12">
        <f>+'2019'!AR31</f>
        <v>1264659</v>
      </c>
      <c r="F29" s="13">
        <v>182857</v>
      </c>
      <c r="G29" s="13">
        <v>180189</v>
      </c>
      <c r="H29" s="18">
        <f t="shared" si="80"/>
        <v>363046</v>
      </c>
      <c r="I29" s="13">
        <v>166684</v>
      </c>
      <c r="J29" s="13">
        <v>167323</v>
      </c>
      <c r="K29" s="18">
        <f t="shared" si="94"/>
        <v>334007</v>
      </c>
      <c r="L29" s="12">
        <v>299031</v>
      </c>
      <c r="M29" s="12">
        <v>223832</v>
      </c>
      <c r="N29" s="13">
        <f t="shared" si="99"/>
        <v>522863</v>
      </c>
      <c r="O29" s="12">
        <v>33292</v>
      </c>
      <c r="P29" s="12">
        <v>11451</v>
      </c>
      <c r="Q29" s="23">
        <f>O29+P29</f>
        <v>44743</v>
      </c>
      <c r="R29" s="16">
        <f t="shared" si="31"/>
        <v>26.817224549176959</v>
      </c>
      <c r="S29" s="16">
        <f t="shared" si="32"/>
        <v>30.918075824260676</v>
      </c>
      <c r="T29" s="16">
        <f t="shared" si="33"/>
        <v>28.707026953510788</v>
      </c>
      <c r="U29" s="16">
        <f t="shared" si="34"/>
        <v>24.445343939553929</v>
      </c>
      <c r="V29" s="16">
        <f t="shared" si="35"/>
        <v>28.710438490378266</v>
      </c>
      <c r="W29" s="16">
        <f t="shared" si="36"/>
        <v>26.410834857459598</v>
      </c>
      <c r="X29" s="16">
        <f t="shared" si="37"/>
        <v>43.854932948505855</v>
      </c>
      <c r="Y29" s="16">
        <f t="shared" si="38"/>
        <v>38.406643845606091</v>
      </c>
      <c r="Z29" s="16">
        <f t="shared" si="39"/>
        <v>41.344188433403787</v>
      </c>
      <c r="AA29" s="16">
        <f t="shared" si="40"/>
        <v>4.8824985627632485</v>
      </c>
      <c r="AB29" s="16">
        <f t="shared" si="41"/>
        <v>1.9648418397549738</v>
      </c>
      <c r="AC29" s="16">
        <f t="shared" si="42"/>
        <v>3.5379497556258248</v>
      </c>
      <c r="AD29" s="12">
        <f>+'2019'!CI31</f>
        <v>85591</v>
      </c>
      <c r="AE29" s="12">
        <f>+'2019'!CJ31</f>
        <v>76741</v>
      </c>
      <c r="AF29" s="12">
        <f>+'2019'!CK31</f>
        <v>162332</v>
      </c>
      <c r="AG29" s="13">
        <v>32557</v>
      </c>
      <c r="AH29" s="13">
        <v>30683</v>
      </c>
      <c r="AI29" s="12">
        <f t="shared" si="88"/>
        <v>63240</v>
      </c>
      <c r="AJ29" s="13">
        <v>15434</v>
      </c>
      <c r="AK29" s="13">
        <v>16925</v>
      </c>
      <c r="AL29" s="12">
        <f t="shared" si="95"/>
        <v>32359</v>
      </c>
      <c r="AM29" s="12">
        <v>31596</v>
      </c>
      <c r="AN29" s="12">
        <v>26729</v>
      </c>
      <c r="AO29" s="12">
        <f t="shared" si="96"/>
        <v>58325</v>
      </c>
      <c r="AP29" s="12">
        <v>6004</v>
      </c>
      <c r="AQ29" s="12">
        <v>2404</v>
      </c>
      <c r="AR29" s="18">
        <f>+AP29+AQ29</f>
        <v>8408</v>
      </c>
      <c r="AS29" s="16">
        <f t="shared" ref="AS29:AU31" si="111">IF(AG29=0,"",AG29/AD29%)</f>
        <v>38.03787781425617</v>
      </c>
      <c r="AT29" s="16">
        <f t="shared" si="111"/>
        <v>39.982538669029594</v>
      </c>
      <c r="AU29" s="16">
        <f t="shared" si="111"/>
        <v>38.957198827095091</v>
      </c>
      <c r="AV29" s="16">
        <f t="shared" si="68"/>
        <v>18.032269747987524</v>
      </c>
      <c r="AW29" s="16">
        <f t="shared" si="69"/>
        <v>22.054703483144603</v>
      </c>
      <c r="AX29" s="16">
        <f t="shared" si="70"/>
        <v>19.933839292314516</v>
      </c>
      <c r="AY29" s="16">
        <f t="shared" si="71"/>
        <v>36.915096213386924</v>
      </c>
      <c r="AZ29" s="16">
        <f t="shared" si="72"/>
        <v>34.83014294835877</v>
      </c>
      <c r="BA29" s="16">
        <f t="shared" si="73"/>
        <v>35.929453219328295</v>
      </c>
      <c r="BB29" s="16">
        <f t="shared" si="46"/>
        <v>7.0147562243693846</v>
      </c>
      <c r="BC29" s="16">
        <f t="shared" si="47"/>
        <v>3.1326148994670384</v>
      </c>
      <c r="BD29" s="16">
        <f t="shared" si="48"/>
        <v>5.1795086612621049</v>
      </c>
      <c r="BE29" s="12">
        <f>+'2019'!EB31</f>
        <v>44668</v>
      </c>
      <c r="BF29" s="12">
        <f>+'2019'!EC31</f>
        <v>37862</v>
      </c>
      <c r="BG29" s="12">
        <f>+'2019'!ED31</f>
        <v>82530</v>
      </c>
      <c r="BH29" s="13">
        <v>24341</v>
      </c>
      <c r="BI29" s="13">
        <v>21953</v>
      </c>
      <c r="BJ29" s="12">
        <f t="shared" si="91"/>
        <v>46294</v>
      </c>
      <c r="BK29" s="13">
        <v>4243</v>
      </c>
      <c r="BL29" s="13">
        <v>4016</v>
      </c>
      <c r="BM29" s="12">
        <f t="shared" si="97"/>
        <v>8259</v>
      </c>
      <c r="BN29" s="12">
        <v>14399</v>
      </c>
      <c r="BO29" s="12">
        <v>11251</v>
      </c>
      <c r="BP29" s="12">
        <f t="shared" si="98"/>
        <v>25650</v>
      </c>
      <c r="BQ29" s="12">
        <v>1685</v>
      </c>
      <c r="BR29" s="12">
        <v>642</v>
      </c>
      <c r="BS29" s="12">
        <f>+BQ29+BR29</f>
        <v>2327</v>
      </c>
      <c r="BT29" s="16">
        <f t="shared" si="49"/>
        <v>54.493149458225126</v>
      </c>
      <c r="BU29" s="16">
        <f t="shared" si="50"/>
        <v>57.981617452855104</v>
      </c>
      <c r="BV29" s="16">
        <f t="shared" si="51"/>
        <v>56.09354174239671</v>
      </c>
      <c r="BW29" s="16">
        <f t="shared" si="52"/>
        <v>9.4989701799946271</v>
      </c>
      <c r="BX29" s="16">
        <f t="shared" si="53"/>
        <v>10.606940996249538</v>
      </c>
      <c r="BY29" s="16">
        <f t="shared" si="54"/>
        <v>10.007270083605961</v>
      </c>
      <c r="BZ29" s="16">
        <f t="shared" si="77"/>
        <v>32.235604907316201</v>
      </c>
      <c r="CA29" s="16">
        <f t="shared" si="78"/>
        <v>29.715810047012837</v>
      </c>
      <c r="CB29" s="16">
        <f t="shared" si="79"/>
        <v>31.079607415485281</v>
      </c>
      <c r="CC29" s="16">
        <f t="shared" ref="CC29:CC47" si="112">IF(BQ29=0,"",BQ29/BE29%)</f>
        <v>3.772275454464046</v>
      </c>
      <c r="CD29" s="16">
        <f t="shared" ref="CD29:CD47" si="113">IF(BR29=0,"",BR29/BF29%)</f>
        <v>1.6956315038825207</v>
      </c>
      <c r="CE29" s="16">
        <f t="shared" ref="CE29:CE47" si="114">IF(BS29=0,"",BS29/BG29%)</f>
        <v>2.8195807585120565</v>
      </c>
    </row>
    <row r="30" spans="1:83" ht="29.25" customHeight="1" x14ac:dyDescent="0.25">
      <c r="A30" s="8">
        <v>21</v>
      </c>
      <c r="B30" s="26" t="s">
        <v>61</v>
      </c>
      <c r="C30" s="12">
        <f>+'2019'!AP32</f>
        <v>269391</v>
      </c>
      <c r="D30" s="12">
        <f>+'2019'!AQ32</f>
        <v>249491</v>
      </c>
      <c r="E30" s="12">
        <f>+'2019'!AR32</f>
        <v>518882</v>
      </c>
      <c r="F30" s="13">
        <v>104414</v>
      </c>
      <c r="G30" s="13">
        <v>110278</v>
      </c>
      <c r="H30" s="13">
        <f t="shared" si="80"/>
        <v>214692</v>
      </c>
      <c r="I30" s="13">
        <v>47283</v>
      </c>
      <c r="J30" s="13">
        <v>42363</v>
      </c>
      <c r="K30" s="13">
        <f t="shared" si="94"/>
        <v>89646</v>
      </c>
      <c r="L30" s="13">
        <v>117694</v>
      </c>
      <c r="M30" s="13">
        <v>96850</v>
      </c>
      <c r="N30" s="13">
        <f t="shared" ref="N30" si="115">+L30+M30</f>
        <v>214544</v>
      </c>
      <c r="O30" s="14"/>
      <c r="P30" s="14"/>
      <c r="Q30" s="15"/>
      <c r="R30" s="13">
        <f t="shared" si="31"/>
        <v>38.759275551150559</v>
      </c>
      <c r="S30" s="13">
        <f t="shared" si="32"/>
        <v>44.201193630231153</v>
      </c>
      <c r="T30" s="13">
        <f t="shared" si="33"/>
        <v>41.375881221549413</v>
      </c>
      <c r="U30" s="13">
        <f t="shared" si="34"/>
        <v>17.55181130772743</v>
      </c>
      <c r="V30" s="13">
        <f t="shared" si="35"/>
        <v>16.979770813376035</v>
      </c>
      <c r="W30" s="13">
        <f t="shared" si="36"/>
        <v>17.276760419517348</v>
      </c>
      <c r="X30" s="13">
        <f t="shared" si="37"/>
        <v>43.688913141122015</v>
      </c>
      <c r="Y30" s="13">
        <f t="shared" si="38"/>
        <v>38.819035556392819</v>
      </c>
      <c r="Z30" s="13">
        <f t="shared" si="39"/>
        <v>41.347358358933249</v>
      </c>
      <c r="AA30" s="17" t="str">
        <f t="shared" si="40"/>
        <v/>
      </c>
      <c r="AB30" s="17" t="str">
        <f t="shared" si="41"/>
        <v/>
      </c>
      <c r="AC30" s="17" t="str">
        <f t="shared" si="42"/>
        <v/>
      </c>
      <c r="AD30" s="13">
        <f>+'2019'!CI32</f>
        <v>42788</v>
      </c>
      <c r="AE30" s="13">
        <f>+'2019'!CJ32</f>
        <v>36800</v>
      </c>
      <c r="AF30" s="13">
        <f>+'2019'!CK32</f>
        <v>79588</v>
      </c>
      <c r="AG30" s="13">
        <v>19279</v>
      </c>
      <c r="AH30" s="13">
        <v>18309</v>
      </c>
      <c r="AI30" s="13">
        <f t="shared" si="88"/>
        <v>37588</v>
      </c>
      <c r="AJ30" s="13">
        <v>6100</v>
      </c>
      <c r="AK30" s="13">
        <v>5597</v>
      </c>
      <c r="AL30" s="13">
        <f t="shared" si="95"/>
        <v>11697</v>
      </c>
      <c r="AM30" s="13">
        <v>17409</v>
      </c>
      <c r="AN30" s="13">
        <v>12894</v>
      </c>
      <c r="AO30" s="13">
        <f t="shared" si="96"/>
        <v>30303</v>
      </c>
      <c r="AP30" s="14"/>
      <c r="AQ30" s="14"/>
      <c r="AR30" s="14"/>
      <c r="AS30" s="13">
        <f t="shared" si="111"/>
        <v>45.057025334205854</v>
      </c>
      <c r="AT30" s="13">
        <f t="shared" si="111"/>
        <v>49.752717391304351</v>
      </c>
      <c r="AU30" s="13">
        <f t="shared" si="111"/>
        <v>47.228225360607127</v>
      </c>
      <c r="AV30" s="13">
        <f t="shared" si="68"/>
        <v>14.256333551463028</v>
      </c>
      <c r="AW30" s="13">
        <f t="shared" si="69"/>
        <v>15.209239130434783</v>
      </c>
      <c r="AX30" s="13">
        <f t="shared" si="70"/>
        <v>14.696939237070914</v>
      </c>
      <c r="AY30" s="13">
        <f t="shared" si="71"/>
        <v>40.686641114331124</v>
      </c>
      <c r="AZ30" s="13">
        <f t="shared" si="72"/>
        <v>35.038043478260867</v>
      </c>
      <c r="BA30" s="13">
        <f t="shared" si="73"/>
        <v>38.074835402321959</v>
      </c>
      <c r="BB30" s="17" t="str">
        <f>IF(AP30=0,"",AP30/AD30%)</f>
        <v/>
      </c>
      <c r="BC30" s="17"/>
      <c r="BD30" s="17" t="str">
        <f>IF(AR30=0,"",AR30/AF30%)</f>
        <v/>
      </c>
      <c r="BE30" s="13">
        <f>+'2019'!EB32</f>
        <v>32382</v>
      </c>
      <c r="BF30" s="13">
        <f>+'2019'!EC32</f>
        <v>33132</v>
      </c>
      <c r="BG30" s="13">
        <f>+'2019'!ED32</f>
        <v>65514</v>
      </c>
      <c r="BH30" s="13">
        <v>18746</v>
      </c>
      <c r="BI30" s="13">
        <v>19906</v>
      </c>
      <c r="BJ30" s="13">
        <f t="shared" si="91"/>
        <v>38652</v>
      </c>
      <c r="BK30" s="13">
        <v>2648</v>
      </c>
      <c r="BL30" s="13">
        <v>2034</v>
      </c>
      <c r="BM30" s="13">
        <f t="shared" si="97"/>
        <v>4682</v>
      </c>
      <c r="BN30" s="13">
        <v>10988</v>
      </c>
      <c r="BO30" s="13">
        <v>11192</v>
      </c>
      <c r="BP30" s="13">
        <f t="shared" si="98"/>
        <v>22180</v>
      </c>
      <c r="BQ30" s="17"/>
      <c r="BR30" s="17"/>
      <c r="BS30" s="17"/>
      <c r="BT30" s="16">
        <f t="shared" si="49"/>
        <v>57.890185905750108</v>
      </c>
      <c r="BU30" s="16">
        <f t="shared" si="50"/>
        <v>60.080888566944346</v>
      </c>
      <c r="BV30" s="16">
        <f t="shared" si="51"/>
        <v>58.998076746954851</v>
      </c>
      <c r="BW30" s="16">
        <f t="shared" si="52"/>
        <v>8.1773824964486437</v>
      </c>
      <c r="BX30" s="16">
        <f t="shared" si="53"/>
        <v>6.1390800434625135</v>
      </c>
      <c r="BY30" s="16">
        <f t="shared" si="54"/>
        <v>7.1465640931709258</v>
      </c>
      <c r="BZ30" s="16">
        <f t="shared" si="77"/>
        <v>33.932431597801248</v>
      </c>
      <c r="CA30" s="16">
        <f t="shared" si="78"/>
        <v>33.780031389593141</v>
      </c>
      <c r="CB30" s="16">
        <f t="shared" si="79"/>
        <v>33.855359159874226</v>
      </c>
      <c r="CC30" s="17" t="str">
        <f t="shared" si="112"/>
        <v/>
      </c>
      <c r="CD30" s="17" t="str">
        <f t="shared" si="113"/>
        <v/>
      </c>
      <c r="CE30" s="17" t="str">
        <f t="shared" si="114"/>
        <v/>
      </c>
    </row>
    <row r="31" spans="1:83" ht="29.25" customHeight="1" x14ac:dyDescent="0.25">
      <c r="A31" s="8">
        <v>22</v>
      </c>
      <c r="B31" s="26" t="s">
        <v>50</v>
      </c>
      <c r="C31" s="12">
        <f>+'2019'!AP33</f>
        <v>12233</v>
      </c>
      <c r="D31" s="12">
        <f>+'2019'!AQ33</f>
        <v>12320</v>
      </c>
      <c r="E31" s="12">
        <f>+'2019'!AR33</f>
        <v>24553</v>
      </c>
      <c r="F31" s="13">
        <v>2968</v>
      </c>
      <c r="G31" s="13">
        <v>3207</v>
      </c>
      <c r="H31" s="13">
        <f t="shared" si="80"/>
        <v>6175</v>
      </c>
      <c r="I31" s="13">
        <v>266</v>
      </c>
      <c r="J31" s="13">
        <v>269</v>
      </c>
      <c r="K31" s="13">
        <f t="shared" si="94"/>
        <v>535</v>
      </c>
      <c r="L31" s="12">
        <v>8999</v>
      </c>
      <c r="M31" s="12">
        <v>8844</v>
      </c>
      <c r="N31" s="13">
        <f>+L31+M31</f>
        <v>17843</v>
      </c>
      <c r="O31" s="14"/>
      <c r="P31" s="14"/>
      <c r="Q31" s="15"/>
      <c r="R31" s="16">
        <f t="shared" si="31"/>
        <v>24.262241477969429</v>
      </c>
      <c r="S31" s="16">
        <f t="shared" si="32"/>
        <v>26.030844155844154</v>
      </c>
      <c r="T31" s="16">
        <f t="shared" si="33"/>
        <v>25.149676210646358</v>
      </c>
      <c r="U31" s="16">
        <f t="shared" si="34"/>
        <v>2.174446170195373</v>
      </c>
      <c r="V31" s="16">
        <f t="shared" si="35"/>
        <v>2.1834415584415585</v>
      </c>
      <c r="W31" s="16">
        <f t="shared" si="36"/>
        <v>2.1789598012462834</v>
      </c>
      <c r="X31" s="16">
        <f t="shared" si="37"/>
        <v>73.563312351835208</v>
      </c>
      <c r="Y31" s="16">
        <f t="shared" si="38"/>
        <v>71.785714285714278</v>
      </c>
      <c r="Z31" s="16">
        <f t="shared" si="39"/>
        <v>72.671363988107359</v>
      </c>
      <c r="AA31" s="17" t="str">
        <f t="shared" si="40"/>
        <v/>
      </c>
      <c r="AB31" s="17" t="str">
        <f t="shared" si="41"/>
        <v/>
      </c>
      <c r="AC31" s="17" t="str">
        <f t="shared" si="42"/>
        <v/>
      </c>
      <c r="AD31" s="12">
        <f>+'2019'!CI33</f>
        <v>661</v>
      </c>
      <c r="AE31" s="12">
        <f>+'2019'!CJ33</f>
        <v>691</v>
      </c>
      <c r="AF31" s="12">
        <f>+'2019'!CK33</f>
        <v>1352</v>
      </c>
      <c r="AG31" s="13">
        <v>92</v>
      </c>
      <c r="AH31" s="13">
        <v>114</v>
      </c>
      <c r="AI31" s="13">
        <f t="shared" si="88"/>
        <v>206</v>
      </c>
      <c r="AJ31" s="13">
        <v>17</v>
      </c>
      <c r="AK31" s="13">
        <v>16</v>
      </c>
      <c r="AL31" s="13">
        <f t="shared" si="95"/>
        <v>33</v>
      </c>
      <c r="AM31" s="12">
        <v>552</v>
      </c>
      <c r="AN31" s="12">
        <v>561</v>
      </c>
      <c r="AO31" s="13">
        <f t="shared" si="96"/>
        <v>1113</v>
      </c>
      <c r="AP31" s="14"/>
      <c r="AQ31" s="14"/>
      <c r="AR31" s="15"/>
      <c r="AS31" s="16">
        <f t="shared" si="111"/>
        <v>13.918305597579424</v>
      </c>
      <c r="AT31" s="16">
        <f t="shared" si="111"/>
        <v>16.49782923299566</v>
      </c>
      <c r="AU31" s="16">
        <f t="shared" si="111"/>
        <v>15.236686390532546</v>
      </c>
      <c r="AV31" s="16">
        <f t="shared" si="68"/>
        <v>2.571860816944024</v>
      </c>
      <c r="AW31" s="16">
        <f t="shared" si="69"/>
        <v>2.3154848046309695</v>
      </c>
      <c r="AX31" s="16">
        <f t="shared" si="70"/>
        <v>2.440828402366864</v>
      </c>
      <c r="AY31" s="16">
        <f t="shared" si="71"/>
        <v>83.509833585476542</v>
      </c>
      <c r="AZ31" s="16">
        <f t="shared" si="72"/>
        <v>81.186685962373375</v>
      </c>
      <c r="BA31" s="16">
        <f t="shared" si="73"/>
        <v>82.322485207100598</v>
      </c>
      <c r="BB31" s="17" t="str">
        <f>IF(AP31=0,"",AP31/AD31%)</f>
        <v/>
      </c>
      <c r="BC31" s="17" t="str">
        <f>IF(AQ31=0,"",AQ31/AE31%)</f>
        <v/>
      </c>
      <c r="BD31" s="17" t="str">
        <f>IF(AR31=0,"",AR31/AF31%)</f>
        <v/>
      </c>
      <c r="BE31" s="12">
        <f>+'2019'!EB33</f>
        <v>3934</v>
      </c>
      <c r="BF31" s="12">
        <f>+'2019'!EC33</f>
        <v>4256</v>
      </c>
      <c r="BG31" s="12">
        <f>+'2019'!ED33</f>
        <v>8190</v>
      </c>
      <c r="BH31" s="13">
        <v>2226</v>
      </c>
      <c r="BI31" s="13">
        <v>2256</v>
      </c>
      <c r="BJ31" s="13">
        <f t="shared" si="91"/>
        <v>4482</v>
      </c>
      <c r="BK31" s="13">
        <v>163</v>
      </c>
      <c r="BL31" s="13">
        <v>112</v>
      </c>
      <c r="BM31" s="13">
        <f t="shared" si="97"/>
        <v>275</v>
      </c>
      <c r="BN31" s="12">
        <v>1545</v>
      </c>
      <c r="BO31" s="12">
        <v>1888</v>
      </c>
      <c r="BP31" s="13">
        <f t="shared" si="98"/>
        <v>3433</v>
      </c>
      <c r="BQ31" s="14"/>
      <c r="BR31" s="14"/>
      <c r="BS31" s="15"/>
      <c r="BT31" s="16">
        <f t="shared" si="49"/>
        <v>56.583629893238431</v>
      </c>
      <c r="BU31" s="16">
        <f t="shared" si="50"/>
        <v>53.007518796992478</v>
      </c>
      <c r="BV31" s="16">
        <f t="shared" si="51"/>
        <v>54.725274725274723</v>
      </c>
      <c r="BW31" s="16">
        <f t="shared" si="52"/>
        <v>4.1433655312658866</v>
      </c>
      <c r="BX31" s="16">
        <f t="shared" si="53"/>
        <v>2.6315789473684208</v>
      </c>
      <c r="BY31" s="16">
        <f t="shared" si="54"/>
        <v>3.3577533577533574</v>
      </c>
      <c r="BZ31" s="16">
        <f t="shared" si="77"/>
        <v>39.273004575495676</v>
      </c>
      <c r="CA31" s="16">
        <f t="shared" si="78"/>
        <v>44.360902255639097</v>
      </c>
      <c r="CB31" s="16">
        <f t="shared" si="79"/>
        <v>41.916971916971917</v>
      </c>
      <c r="CC31" s="17" t="str">
        <f t="shared" si="112"/>
        <v/>
      </c>
      <c r="CD31" s="17" t="str">
        <f t="shared" si="113"/>
        <v/>
      </c>
      <c r="CE31" s="17" t="str">
        <f t="shared" si="114"/>
        <v/>
      </c>
    </row>
    <row r="32" spans="1:83" ht="29.25" customHeight="1" x14ac:dyDescent="0.25">
      <c r="A32" s="8">
        <v>23</v>
      </c>
      <c r="B32" s="26" t="s">
        <v>51</v>
      </c>
      <c r="C32" s="12">
        <f>+'2019'!AP34</f>
        <v>10059</v>
      </c>
      <c r="D32" s="12">
        <f>+'2019'!AQ34</f>
        <v>12983</v>
      </c>
      <c r="E32" s="12">
        <f>+'2019'!AR34</f>
        <v>23042</v>
      </c>
      <c r="F32" s="13">
        <v>7723</v>
      </c>
      <c r="G32" s="13">
        <v>10881</v>
      </c>
      <c r="H32" s="13">
        <f t="shared" si="80"/>
        <v>18604</v>
      </c>
      <c r="I32" s="13">
        <v>1060</v>
      </c>
      <c r="J32" s="13">
        <v>726</v>
      </c>
      <c r="K32" s="13">
        <f t="shared" si="94"/>
        <v>1786</v>
      </c>
      <c r="L32" s="12">
        <v>1269</v>
      </c>
      <c r="M32" s="12">
        <v>1367</v>
      </c>
      <c r="N32" s="13">
        <f>+L32+M32</f>
        <v>2636</v>
      </c>
      <c r="O32" s="12">
        <v>7</v>
      </c>
      <c r="P32" s="12">
        <v>9</v>
      </c>
      <c r="Q32" s="23">
        <f>O32+P32</f>
        <v>16</v>
      </c>
      <c r="R32" s="16">
        <f t="shared" ref="R32" si="116">IF(F32=0,"",F32/C32%)</f>
        <v>76.777015607913313</v>
      </c>
      <c r="S32" s="16">
        <f t="shared" ref="S32" si="117">IF(G32=0,"",G32/D32%)</f>
        <v>83.809597165524139</v>
      </c>
      <c r="T32" s="16">
        <f t="shared" ref="T32" si="118">IF(H32=0,"",H32/E32%)</f>
        <v>80.73951913896363</v>
      </c>
      <c r="U32" s="16">
        <f t="shared" ref="U32" si="119">IF(I32=0,"",I32/C32%)</f>
        <v>10.537826821751665</v>
      </c>
      <c r="V32" s="16">
        <f t="shared" ref="V32" si="120">IF(J32=0,"",J32/D32%)</f>
        <v>5.5919279057228675</v>
      </c>
      <c r="W32" s="16">
        <f t="shared" ref="W32" si="121">IF(K32=0,"",K32/E32%)</f>
        <v>7.7510632757573132</v>
      </c>
      <c r="X32" s="16">
        <f t="shared" ref="X32" si="122">IF(L32=0,"",L32/C32%)</f>
        <v>12.615568147927229</v>
      </c>
      <c r="Y32" s="16">
        <f t="shared" ref="Y32" si="123">IF(M32=0,"",M32/D32%)</f>
        <v>10.529153508434105</v>
      </c>
      <c r="Z32" s="16">
        <f t="shared" ref="Z32" si="124">IF(N32=0,"",N32/E32%)</f>
        <v>11.439979168474959</v>
      </c>
      <c r="AA32" s="16">
        <f t="shared" si="40"/>
        <v>6.9589422407794019E-2</v>
      </c>
      <c r="AB32" s="16">
        <f t="shared" si="41"/>
        <v>6.9321420318878529E-2</v>
      </c>
      <c r="AC32" s="16">
        <f t="shared" si="42"/>
        <v>6.9438416804096875E-2</v>
      </c>
      <c r="AD32" s="12">
        <f>+'2019'!CI34</f>
        <v>61</v>
      </c>
      <c r="AE32" s="12">
        <f>+'2019'!CJ34</f>
        <v>81</v>
      </c>
      <c r="AF32" s="12">
        <f>+'2019'!CK34</f>
        <v>142</v>
      </c>
      <c r="AG32" s="13">
        <v>39</v>
      </c>
      <c r="AH32" s="13">
        <v>59</v>
      </c>
      <c r="AI32" s="13">
        <f t="shared" si="88"/>
        <v>98</v>
      </c>
      <c r="AJ32" s="13">
        <v>16</v>
      </c>
      <c r="AK32" s="13">
        <v>14</v>
      </c>
      <c r="AL32" s="13">
        <f t="shared" si="95"/>
        <v>30</v>
      </c>
      <c r="AM32" s="12">
        <v>6</v>
      </c>
      <c r="AN32" s="12">
        <v>8</v>
      </c>
      <c r="AO32" s="13">
        <f t="shared" si="96"/>
        <v>14</v>
      </c>
      <c r="AP32" s="14"/>
      <c r="AQ32" s="14"/>
      <c r="AR32" s="15"/>
      <c r="AS32" s="16">
        <f t="shared" ref="AS32" si="125">IF(AG32=0,"",AG32/AD32%)</f>
        <v>63.934426229508198</v>
      </c>
      <c r="AT32" s="16">
        <f t="shared" ref="AT32" si="126">IF(AH32=0,"",AH32/AE32%)</f>
        <v>72.839506172839506</v>
      </c>
      <c r="AU32" s="16">
        <f t="shared" ref="AU32" si="127">IF(AI32=0,"",AI32/AF32%)</f>
        <v>69.014084507042256</v>
      </c>
      <c r="AV32" s="16">
        <f t="shared" ref="AV32" si="128">IF(AJ32=0,"",AJ32/AD32%)</f>
        <v>26.229508196721312</v>
      </c>
      <c r="AW32" s="16">
        <f t="shared" ref="AW32:AW33" si="129">IF(AK32=0,"",AK32/AE32%)</f>
        <v>17.283950617283949</v>
      </c>
      <c r="AX32" s="16">
        <f t="shared" ref="AX32" si="130">IF(AL32=0,"",AL32/AF32%)</f>
        <v>21.126760563380284</v>
      </c>
      <c r="AY32" s="16">
        <f t="shared" ref="AY32" si="131">IF(AM32=0,"",AM32/AD32%)</f>
        <v>9.8360655737704921</v>
      </c>
      <c r="AZ32" s="16">
        <f t="shared" ref="AZ32" si="132">IF(AN32=0,"",AN32/AE32%)</f>
        <v>9.8765432098765427</v>
      </c>
      <c r="BA32" s="16">
        <f t="shared" ref="BA32" si="133">IF(AO32=0,"",AO32/AF32%)</f>
        <v>9.8591549295774659</v>
      </c>
      <c r="BB32" s="17" t="str">
        <f>IF(AP32=0,"",AP32/AD32%)</f>
        <v/>
      </c>
      <c r="BC32" s="17" t="str">
        <f>IF(AQ32=0,"",AQ32/AE32%)</f>
        <v/>
      </c>
      <c r="BD32" s="17" t="str">
        <f>IF(AR32=0,"",AR32/AF32%)</f>
        <v/>
      </c>
      <c r="BE32" s="12">
        <f>+'2019'!EB34</f>
        <v>9127</v>
      </c>
      <c r="BF32" s="12">
        <f>+'2019'!EC34</f>
        <v>11993</v>
      </c>
      <c r="BG32" s="12">
        <f>+'2019'!ED34</f>
        <v>21120</v>
      </c>
      <c r="BH32" s="13">
        <v>7303</v>
      </c>
      <c r="BI32" s="13">
        <v>10209</v>
      </c>
      <c r="BJ32" s="13">
        <f t="shared" si="91"/>
        <v>17512</v>
      </c>
      <c r="BK32" s="13">
        <v>739</v>
      </c>
      <c r="BL32" s="13">
        <v>544</v>
      </c>
      <c r="BM32" s="13">
        <f t="shared" si="97"/>
        <v>1283</v>
      </c>
      <c r="BN32" s="12">
        <v>1077</v>
      </c>
      <c r="BO32" s="12">
        <v>1231</v>
      </c>
      <c r="BP32" s="13">
        <f t="shared" si="98"/>
        <v>2308</v>
      </c>
      <c r="BQ32" s="12">
        <v>7</v>
      </c>
      <c r="BR32" s="12">
        <v>9</v>
      </c>
      <c r="BS32" s="12">
        <f>+BQ32+BR32</f>
        <v>16</v>
      </c>
      <c r="BT32" s="16">
        <f t="shared" ref="BT32" si="134">IF(BH32=0,"",BH32/BE32%)</f>
        <v>80.01533910375808</v>
      </c>
      <c r="BU32" s="16">
        <f t="shared" ref="BU32" si="135">IF(BI32=0,"",BI32/BF32%)</f>
        <v>85.124656049362116</v>
      </c>
      <c r="BV32" s="16">
        <f t="shared" ref="BV32" si="136">IF(BJ32=0,"",BJ32/BG32%)</f>
        <v>82.916666666666671</v>
      </c>
      <c r="BW32" s="16">
        <f t="shared" ref="BW32" si="137">IF(BK32=0,"",BK32/BE32%)</f>
        <v>8.0968554837295947</v>
      </c>
      <c r="BX32" s="16">
        <f t="shared" ref="BX32" si="138">IF(BL32=0,"",BL32/BF32%)</f>
        <v>4.5359793212707409</v>
      </c>
      <c r="BY32" s="16">
        <f t="shared" ref="BY32" si="139">IF(BM32=0,"",BM32/BG32%)</f>
        <v>6.0748106060606064</v>
      </c>
      <c r="BZ32" s="16">
        <f t="shared" ref="BZ32" si="140">IF(BN32=0,"",BN32/BE32%)</f>
        <v>11.800153391037581</v>
      </c>
      <c r="CA32" s="16">
        <f t="shared" ref="CA32" si="141">IF(BO32=0,"",BO32/BF32%)</f>
        <v>10.264320853831402</v>
      </c>
      <c r="CB32" s="16">
        <f t="shared" ref="CB32" si="142">IF(BP32=0,"",BP32/BG32%)</f>
        <v>10.928030303030303</v>
      </c>
      <c r="CC32" s="16">
        <f t="shared" si="112"/>
        <v>7.6695518790402109E-2</v>
      </c>
      <c r="CD32" s="16">
        <f t="shared" si="113"/>
        <v>7.5043775535729176E-2</v>
      </c>
      <c r="CE32" s="16">
        <f t="shared" si="114"/>
        <v>7.575757575757576E-2</v>
      </c>
    </row>
    <row r="33" spans="1:83" ht="29.25" customHeight="1" x14ac:dyDescent="0.25">
      <c r="A33" s="8">
        <v>24</v>
      </c>
      <c r="B33" s="26" t="s">
        <v>52</v>
      </c>
      <c r="C33" s="12">
        <f>+'2019'!AP35</f>
        <v>3965</v>
      </c>
      <c r="D33" s="12">
        <f>+'2019'!AQ35</f>
        <v>4516</v>
      </c>
      <c r="E33" s="12">
        <f>+'2019'!AR35</f>
        <v>8481</v>
      </c>
      <c r="F33" s="13">
        <v>2905</v>
      </c>
      <c r="G33" s="13">
        <v>3333</v>
      </c>
      <c r="H33" s="18">
        <f t="shared" si="80"/>
        <v>6238</v>
      </c>
      <c r="I33" s="13">
        <v>223</v>
      </c>
      <c r="J33" s="13">
        <v>236</v>
      </c>
      <c r="K33" s="18">
        <f t="shared" si="94"/>
        <v>459</v>
      </c>
      <c r="L33" s="12">
        <v>837</v>
      </c>
      <c r="M33" s="12">
        <v>947</v>
      </c>
      <c r="N33" s="23">
        <f>L33+M33</f>
        <v>1784</v>
      </c>
      <c r="O33" s="14"/>
      <c r="P33" s="14"/>
      <c r="Q33" s="15"/>
      <c r="R33" s="16">
        <f t="shared" si="31"/>
        <v>73.266078184110967</v>
      </c>
      <c r="S33" s="16">
        <f t="shared" si="32"/>
        <v>73.804251550044299</v>
      </c>
      <c r="T33" s="16">
        <f t="shared" si="33"/>
        <v>73.552647093503126</v>
      </c>
      <c r="U33" s="16">
        <f t="shared" si="34"/>
        <v>5.6242118537200509</v>
      </c>
      <c r="V33" s="16">
        <f t="shared" si="35"/>
        <v>5.2258635961027462</v>
      </c>
      <c r="W33" s="16">
        <f t="shared" si="36"/>
        <v>5.4120976299964623</v>
      </c>
      <c r="X33" s="16">
        <f t="shared" si="37"/>
        <v>21.109709962168978</v>
      </c>
      <c r="Y33" s="16">
        <f t="shared" si="38"/>
        <v>20.969884853852967</v>
      </c>
      <c r="Z33" s="16">
        <f t="shared" si="39"/>
        <v>21.035255276500411</v>
      </c>
      <c r="AA33" s="17" t="str">
        <f t="shared" si="40"/>
        <v/>
      </c>
      <c r="AB33" s="17" t="str">
        <f t="shared" si="41"/>
        <v/>
      </c>
      <c r="AC33" s="17" t="str">
        <f t="shared" si="42"/>
        <v/>
      </c>
      <c r="AD33" s="12">
        <f>+'2019'!CI35</f>
        <v>13</v>
      </c>
      <c r="AE33" s="12">
        <f>+'2019'!CJ35</f>
        <v>13</v>
      </c>
      <c r="AF33" s="12">
        <f>+'2019'!CK35</f>
        <v>26</v>
      </c>
      <c r="AG33" s="13">
        <v>6</v>
      </c>
      <c r="AH33" s="13">
        <v>9</v>
      </c>
      <c r="AI33" s="12">
        <f t="shared" si="88"/>
        <v>15</v>
      </c>
      <c r="AJ33" s="13"/>
      <c r="AK33" s="13">
        <v>1</v>
      </c>
      <c r="AL33" s="12">
        <f t="shared" si="95"/>
        <v>1</v>
      </c>
      <c r="AM33" s="12">
        <v>7</v>
      </c>
      <c r="AN33" s="12">
        <v>3</v>
      </c>
      <c r="AO33" s="12">
        <f t="shared" si="96"/>
        <v>10</v>
      </c>
      <c r="AP33" s="14"/>
      <c r="AQ33" s="14"/>
      <c r="AR33" s="15"/>
      <c r="AS33" s="16">
        <f t="shared" ref="AS33:AU34" si="143">IF(AG33=0,"",AG33/AD33%)</f>
        <v>46.153846153846153</v>
      </c>
      <c r="AT33" s="16">
        <f t="shared" si="143"/>
        <v>69.230769230769226</v>
      </c>
      <c r="AU33" s="16">
        <f t="shared" si="143"/>
        <v>57.692307692307693</v>
      </c>
      <c r="AV33" s="16" t="str">
        <f t="shared" si="68"/>
        <v/>
      </c>
      <c r="AW33" s="16">
        <f t="shared" si="129"/>
        <v>7.6923076923076916</v>
      </c>
      <c r="AX33" s="16">
        <f t="shared" si="70"/>
        <v>3.8461538461538458</v>
      </c>
      <c r="AY33" s="16">
        <f t="shared" si="71"/>
        <v>53.846153846153847</v>
      </c>
      <c r="AZ33" s="16">
        <f t="shared" si="72"/>
        <v>23.076923076923077</v>
      </c>
      <c r="BA33" s="16">
        <f t="shared" si="73"/>
        <v>38.46153846153846</v>
      </c>
      <c r="BB33" s="17" t="str">
        <f>IF(AP33=0,"",AP33/AD33%)</f>
        <v/>
      </c>
      <c r="BC33" s="17" t="str">
        <f>IF(AQ33=0,"",AQ33/AE33%)</f>
        <v/>
      </c>
      <c r="BD33" s="17" t="str">
        <f>IF(AR33=0,"",AR33/AF33%)</f>
        <v/>
      </c>
      <c r="BE33" s="12">
        <f>+'2019'!EB35</f>
        <v>3898</v>
      </c>
      <c r="BF33" s="12">
        <f>+'2019'!EC35</f>
        <v>4453</v>
      </c>
      <c r="BG33" s="12">
        <f>+'2019'!ED35</f>
        <v>8351</v>
      </c>
      <c r="BH33" s="13">
        <v>2878</v>
      </c>
      <c r="BI33" s="13">
        <v>3303</v>
      </c>
      <c r="BJ33" s="12">
        <f t="shared" si="91"/>
        <v>6181</v>
      </c>
      <c r="BK33" s="13">
        <v>215</v>
      </c>
      <c r="BL33" s="13">
        <v>230</v>
      </c>
      <c r="BM33" s="12">
        <f t="shared" si="97"/>
        <v>445</v>
      </c>
      <c r="BN33" s="12">
        <v>805</v>
      </c>
      <c r="BO33" s="12">
        <v>920</v>
      </c>
      <c r="BP33" s="12">
        <f t="shared" si="98"/>
        <v>1725</v>
      </c>
      <c r="BQ33" s="14"/>
      <c r="BR33" s="14"/>
      <c r="BS33" s="15"/>
      <c r="BT33" s="16">
        <f t="shared" si="49"/>
        <v>73.832734735761932</v>
      </c>
      <c r="BU33" s="16">
        <f t="shared" si="50"/>
        <v>74.174713676173369</v>
      </c>
      <c r="BV33" s="16">
        <f t="shared" si="51"/>
        <v>74.015088013411557</v>
      </c>
      <c r="BW33" s="16">
        <f t="shared" si="52"/>
        <v>5.5156490507952798</v>
      </c>
      <c r="BX33" s="16">
        <f t="shared" si="53"/>
        <v>5.165057264765327</v>
      </c>
      <c r="BY33" s="16">
        <f t="shared" si="54"/>
        <v>5.3287031493234336</v>
      </c>
      <c r="BZ33" s="16">
        <f t="shared" si="77"/>
        <v>20.651616213442793</v>
      </c>
      <c r="CA33" s="16">
        <f t="shared" si="78"/>
        <v>20.660229059061308</v>
      </c>
      <c r="CB33" s="16">
        <f t="shared" si="79"/>
        <v>20.656208837264998</v>
      </c>
      <c r="CC33" s="17" t="str">
        <f t="shared" si="112"/>
        <v/>
      </c>
      <c r="CD33" s="17" t="str">
        <f t="shared" si="113"/>
        <v/>
      </c>
      <c r="CE33" s="17" t="str">
        <f t="shared" si="114"/>
        <v/>
      </c>
    </row>
    <row r="34" spans="1:83" ht="29.25" customHeight="1" x14ac:dyDescent="0.25">
      <c r="A34" s="8">
        <v>25</v>
      </c>
      <c r="B34" s="26" t="s">
        <v>53</v>
      </c>
      <c r="C34" s="12">
        <f>+'2019'!AP36</f>
        <v>5216</v>
      </c>
      <c r="D34" s="12">
        <f>+'2019'!AQ36</f>
        <v>6747</v>
      </c>
      <c r="E34" s="12">
        <f>+'2019'!AR36</f>
        <v>11963</v>
      </c>
      <c r="F34" s="13">
        <v>3663</v>
      </c>
      <c r="G34" s="13">
        <v>5165</v>
      </c>
      <c r="H34" s="18">
        <f t="shared" si="80"/>
        <v>8828</v>
      </c>
      <c r="I34" s="13">
        <v>566</v>
      </c>
      <c r="J34" s="13">
        <v>420</v>
      </c>
      <c r="K34" s="18">
        <f t="shared" si="94"/>
        <v>986</v>
      </c>
      <c r="L34" s="12">
        <v>987</v>
      </c>
      <c r="M34" s="12">
        <v>1162</v>
      </c>
      <c r="N34" s="23">
        <f>L34+M34</f>
        <v>2149</v>
      </c>
      <c r="O34" s="14"/>
      <c r="P34" s="14"/>
      <c r="Q34" s="15"/>
      <c r="R34" s="16">
        <f t="shared" si="31"/>
        <v>70.226226993865041</v>
      </c>
      <c r="S34" s="16">
        <f t="shared" si="32"/>
        <v>76.552541870460942</v>
      </c>
      <c r="T34" s="16">
        <f t="shared" si="33"/>
        <v>73.794198779570351</v>
      </c>
      <c r="U34" s="16">
        <f t="shared" si="34"/>
        <v>10.851226993865032</v>
      </c>
      <c r="V34" s="16">
        <f t="shared" si="35"/>
        <v>6.2249888839484218</v>
      </c>
      <c r="W34" s="16">
        <f t="shared" si="36"/>
        <v>8.2420797458831405</v>
      </c>
      <c r="X34" s="16">
        <f t="shared" si="37"/>
        <v>18.92254601226994</v>
      </c>
      <c r="Y34" s="16">
        <f t="shared" si="38"/>
        <v>17.222469245590634</v>
      </c>
      <c r="Z34" s="16">
        <f t="shared" si="39"/>
        <v>17.963721474546521</v>
      </c>
      <c r="AA34" s="17" t="str">
        <f t="shared" si="40"/>
        <v/>
      </c>
      <c r="AB34" s="17" t="str">
        <f t="shared" si="41"/>
        <v/>
      </c>
      <c r="AC34" s="17" t="str">
        <f t="shared" si="42"/>
        <v/>
      </c>
      <c r="AD34" s="12">
        <f>+'2019'!CI36</f>
        <v>57</v>
      </c>
      <c r="AE34" s="12">
        <f>+'2019'!CJ36</f>
        <v>51</v>
      </c>
      <c r="AF34" s="12">
        <f>+'2019'!CK36</f>
        <v>108</v>
      </c>
      <c r="AG34" s="13">
        <v>17</v>
      </c>
      <c r="AH34" s="13">
        <v>24</v>
      </c>
      <c r="AI34" s="12">
        <f t="shared" si="88"/>
        <v>41</v>
      </c>
      <c r="AJ34" s="13">
        <v>27</v>
      </c>
      <c r="AK34" s="13">
        <v>20</v>
      </c>
      <c r="AL34" s="12">
        <f t="shared" si="95"/>
        <v>47</v>
      </c>
      <c r="AM34" s="13">
        <v>13</v>
      </c>
      <c r="AN34" s="13">
        <v>7</v>
      </c>
      <c r="AO34" s="12">
        <f t="shared" si="96"/>
        <v>20</v>
      </c>
      <c r="AP34" s="14"/>
      <c r="AQ34" s="14"/>
      <c r="AR34" s="15">
        <v>0</v>
      </c>
      <c r="AS34" s="16">
        <f t="shared" si="143"/>
        <v>29.824561403508774</v>
      </c>
      <c r="AT34" s="16">
        <f t="shared" si="143"/>
        <v>47.058823529411761</v>
      </c>
      <c r="AU34" s="16">
        <f t="shared" si="143"/>
        <v>37.962962962962962</v>
      </c>
      <c r="AV34" s="16">
        <f t="shared" si="68"/>
        <v>47.368421052631582</v>
      </c>
      <c r="AW34" s="16">
        <f t="shared" si="69"/>
        <v>39.215686274509807</v>
      </c>
      <c r="AX34" s="16">
        <f t="shared" si="70"/>
        <v>43.518518518518519</v>
      </c>
      <c r="AY34" s="16">
        <f t="shared" si="71"/>
        <v>22.807017543859651</v>
      </c>
      <c r="AZ34" s="16">
        <f t="shared" si="72"/>
        <v>13.725490196078431</v>
      </c>
      <c r="BA34" s="16">
        <f t="shared" si="73"/>
        <v>18.518518518518519</v>
      </c>
      <c r="BB34" s="19">
        <v>0</v>
      </c>
      <c r="BC34" s="19">
        <v>0</v>
      </c>
      <c r="BD34" s="19">
        <v>0</v>
      </c>
      <c r="BE34" s="12">
        <f>+'2019'!EB36</f>
        <v>4733</v>
      </c>
      <c r="BF34" s="12">
        <f>+'2019'!EC36</f>
        <v>6184</v>
      </c>
      <c r="BG34" s="12">
        <f>+'2019'!ED36</f>
        <v>10917</v>
      </c>
      <c r="BH34" s="13">
        <v>3562</v>
      </c>
      <c r="BI34" s="13">
        <v>4916</v>
      </c>
      <c r="BJ34" s="12">
        <f t="shared" si="91"/>
        <v>8478</v>
      </c>
      <c r="BK34" s="13">
        <v>281</v>
      </c>
      <c r="BL34" s="13">
        <v>210</v>
      </c>
      <c r="BM34" s="12">
        <f t="shared" si="97"/>
        <v>491</v>
      </c>
      <c r="BN34" s="13">
        <v>890</v>
      </c>
      <c r="BO34" s="13">
        <v>1058</v>
      </c>
      <c r="BP34" s="12">
        <f t="shared" si="98"/>
        <v>1948</v>
      </c>
      <c r="BQ34" s="14"/>
      <c r="BR34" s="14"/>
      <c r="BS34" s="15"/>
      <c r="BT34" s="16">
        <f t="shared" si="49"/>
        <v>75.25882104373548</v>
      </c>
      <c r="BU34" s="16">
        <f t="shared" si="50"/>
        <v>79.495472186287188</v>
      </c>
      <c r="BV34" s="16">
        <f t="shared" si="51"/>
        <v>77.658697444352839</v>
      </c>
      <c r="BW34" s="16">
        <f t="shared" si="52"/>
        <v>5.9370378195647584</v>
      </c>
      <c r="BX34" s="16">
        <f t="shared" si="53"/>
        <v>3.3958602846054333</v>
      </c>
      <c r="BY34" s="16">
        <f t="shared" si="54"/>
        <v>4.4975725932032606</v>
      </c>
      <c r="BZ34" s="16">
        <f t="shared" si="77"/>
        <v>18.804141136699769</v>
      </c>
      <c r="CA34" s="16">
        <f t="shared" si="78"/>
        <v>17.108667529107372</v>
      </c>
      <c r="CB34" s="16">
        <f t="shared" si="79"/>
        <v>17.843729962443895</v>
      </c>
      <c r="CC34" s="19" t="str">
        <f t="shared" si="112"/>
        <v/>
      </c>
      <c r="CD34" s="19" t="str">
        <f t="shared" si="113"/>
        <v/>
      </c>
      <c r="CE34" s="19" t="str">
        <f t="shared" si="114"/>
        <v/>
      </c>
    </row>
    <row r="35" spans="1:83" ht="29.25" customHeight="1" x14ac:dyDescent="0.25">
      <c r="A35" s="8">
        <v>26</v>
      </c>
      <c r="B35" s="26" t="s">
        <v>33</v>
      </c>
      <c r="C35" s="12">
        <f>+'2019'!AP37</f>
        <v>109765</v>
      </c>
      <c r="D35" s="12">
        <f>+'2019'!AQ37</f>
        <v>133560</v>
      </c>
      <c r="E35" s="12">
        <f>+'2019'!AR37</f>
        <v>243325</v>
      </c>
      <c r="F35" s="13">
        <v>57442</v>
      </c>
      <c r="G35" s="13">
        <v>94893</v>
      </c>
      <c r="H35" s="18">
        <f t="shared" si="80"/>
        <v>152335</v>
      </c>
      <c r="I35" s="13">
        <v>11738</v>
      </c>
      <c r="J35" s="13">
        <v>7088</v>
      </c>
      <c r="K35" s="18">
        <f t="shared" si="94"/>
        <v>18826</v>
      </c>
      <c r="L35" s="13">
        <v>38603</v>
      </c>
      <c r="M35" s="13">
        <v>29436</v>
      </c>
      <c r="N35" s="23">
        <f t="shared" ref="N35:N36" si="144">L35+M35</f>
        <v>68039</v>
      </c>
      <c r="O35" s="13">
        <v>1982</v>
      </c>
      <c r="P35" s="13">
        <v>2143</v>
      </c>
      <c r="Q35" s="23">
        <f>O35+P35</f>
        <v>4125</v>
      </c>
      <c r="R35" s="13">
        <f t="shared" ref="R35" si="145">IF(F35=0,"",F35/C35%)</f>
        <v>52.331799754019947</v>
      </c>
      <c r="S35" s="13">
        <f t="shared" ref="S35" si="146">IF(G35=0,"",G35/D35%)</f>
        <v>71.048966756513934</v>
      </c>
      <c r="T35" s="13">
        <f t="shared" ref="T35" si="147">IF(H35=0,"",H35/E35%)</f>
        <v>62.605568683859033</v>
      </c>
      <c r="U35" s="13">
        <f t="shared" ref="U35" si="148">IF(I35=0,"",I35/C35%)</f>
        <v>10.693754839885209</v>
      </c>
      <c r="V35" s="13">
        <f t="shared" ref="V35" si="149">IF(J35=0,"",J35/D35%)</f>
        <v>5.3069781371668165</v>
      </c>
      <c r="W35" s="13">
        <f t="shared" ref="W35" si="150">IF(K35=0,"",K35/E35%)</f>
        <v>7.7369772937429362</v>
      </c>
      <c r="X35" s="13">
        <f t="shared" ref="X35" si="151">IF(L35=0,"",L35/C35%)</f>
        <v>35.168769644239966</v>
      </c>
      <c r="Y35" s="13">
        <f t="shared" ref="Y35" si="152">IF(M35=0,"",M35/D35%)</f>
        <v>22.039532794249777</v>
      </c>
      <c r="Z35" s="13">
        <f t="shared" ref="Z35" si="153">IF(N35=0,"",N35/E35%)</f>
        <v>27.962190485975547</v>
      </c>
      <c r="AA35" s="16">
        <f t="shared" si="40"/>
        <v>1.8056757618548716</v>
      </c>
      <c r="AB35" s="16">
        <f t="shared" si="41"/>
        <v>1.604522312069482</v>
      </c>
      <c r="AC35" s="16">
        <f t="shared" si="42"/>
        <v>1.6952635364224802</v>
      </c>
      <c r="AD35" s="12">
        <f>+'2019'!CI37</f>
        <v>16316</v>
      </c>
      <c r="AE35" s="12">
        <f>+'2019'!CJ37</f>
        <v>20507</v>
      </c>
      <c r="AF35" s="12">
        <f>+'2019'!CK37</f>
        <v>36823</v>
      </c>
      <c r="AG35" s="13">
        <v>10292</v>
      </c>
      <c r="AH35" s="13">
        <v>16278</v>
      </c>
      <c r="AI35" s="12">
        <f t="shared" si="88"/>
        <v>26570</v>
      </c>
      <c r="AJ35" s="13">
        <v>1131</v>
      </c>
      <c r="AK35" s="13">
        <v>608</v>
      </c>
      <c r="AL35" s="12">
        <f t="shared" si="95"/>
        <v>1739</v>
      </c>
      <c r="AM35" s="13">
        <v>4595</v>
      </c>
      <c r="AN35" s="13">
        <v>3263</v>
      </c>
      <c r="AO35" s="12">
        <f t="shared" si="96"/>
        <v>7858</v>
      </c>
      <c r="AP35" s="13">
        <v>298</v>
      </c>
      <c r="AQ35" s="13">
        <v>358</v>
      </c>
      <c r="AR35" s="18">
        <f>+AP35+AQ35</f>
        <v>656</v>
      </c>
      <c r="AS35" s="16">
        <f t="shared" ref="AS35" si="154">IF(AG35=0,"",AG35/AD35%)</f>
        <v>63.079186075018391</v>
      </c>
      <c r="AT35" s="16">
        <f t="shared" ref="AT35" si="155">IF(AH35=0,"",AH35/AE35%)</f>
        <v>79.377773443214508</v>
      </c>
      <c r="AU35" s="16">
        <f t="shared" ref="AU35" si="156">IF(AI35=0,"",AI35/AF35%)</f>
        <v>72.155989463107289</v>
      </c>
      <c r="AV35" s="16">
        <f t="shared" ref="AV35" si="157">IF(AJ35=0,"",AJ35/AD35%)</f>
        <v>6.9318460406962492</v>
      </c>
      <c r="AW35" s="16">
        <f t="shared" ref="AW35" si="158">IF(AK35=0,"",AK35/AE35%)</f>
        <v>2.9648412737114156</v>
      </c>
      <c r="AX35" s="16">
        <f t="shared" ref="AX35" si="159">IF(AL35=0,"",AL35/AF35%)</f>
        <v>4.7225918583494009</v>
      </c>
      <c r="AY35" s="16">
        <f t="shared" ref="AY35" si="160">IF(AM35=0,"",AM35/AD35%)</f>
        <v>28.162539838195638</v>
      </c>
      <c r="AZ35" s="16">
        <f t="shared" ref="AZ35" si="161">IF(AN35=0,"",AN35/AE35%)</f>
        <v>15.911639927829523</v>
      </c>
      <c r="BA35" s="16">
        <f t="shared" ref="BA35" si="162">IF(AO35=0,"",AO35/AF35%)</f>
        <v>21.339923417429322</v>
      </c>
      <c r="BB35" s="16">
        <f t="shared" ref="BB35" si="163">IF(AP35=0,"",AP35/AD35%)</f>
        <v>1.826428046089728</v>
      </c>
      <c r="BC35" s="16">
        <f t="shared" ref="BC35" si="164">IF(AQ35=0,"",AQ35/AE35%)</f>
        <v>1.7457453552445508</v>
      </c>
      <c r="BD35" s="16">
        <f t="shared" ref="BD35" si="165">IF(AR35=0,"",AR35/AF35%)</f>
        <v>1.7814952611139776</v>
      </c>
      <c r="BE35" s="12">
        <f>+'2019'!EB37</f>
        <v>16570</v>
      </c>
      <c r="BF35" s="12">
        <f>+'2019'!EC37</f>
        <v>22808</v>
      </c>
      <c r="BG35" s="12">
        <f>+'2019'!ED37</f>
        <v>39378</v>
      </c>
      <c r="BH35" s="13">
        <v>11658</v>
      </c>
      <c r="BI35" s="13">
        <v>18106</v>
      </c>
      <c r="BJ35" s="12">
        <f t="shared" si="91"/>
        <v>29764</v>
      </c>
      <c r="BK35" s="13">
        <v>1331</v>
      </c>
      <c r="BL35" s="13">
        <v>1074</v>
      </c>
      <c r="BM35" s="13">
        <v>2405</v>
      </c>
      <c r="BN35" s="13">
        <v>3362</v>
      </c>
      <c r="BO35" s="13">
        <v>3378</v>
      </c>
      <c r="BP35" s="12">
        <f t="shared" si="98"/>
        <v>6740</v>
      </c>
      <c r="BQ35" s="13">
        <v>219</v>
      </c>
      <c r="BR35" s="13">
        <v>250</v>
      </c>
      <c r="BS35" s="12">
        <f t="shared" ref="BS35" si="166">+BQ35+BR35</f>
        <v>469</v>
      </c>
      <c r="BT35" s="16">
        <f t="shared" ref="BT35" si="167">IF(BH35=0,"",BH35/BE35%)</f>
        <v>70.356065178032594</v>
      </c>
      <c r="BU35" s="16">
        <f t="shared" ref="BU35" si="168">IF(BI35=0,"",BI35/BF35%)</f>
        <v>79.384426517011576</v>
      </c>
      <c r="BV35" s="16">
        <f t="shared" ref="BV35" si="169">IF(BJ35=0,"",BJ35/BG35%)</f>
        <v>75.585352227131906</v>
      </c>
      <c r="BW35" s="16">
        <f t="shared" ref="BW35" si="170">IF(BK35=0,"",BK35/BE35%)</f>
        <v>8.0325890162945086</v>
      </c>
      <c r="BX35" s="16">
        <f t="shared" ref="BX35" si="171">IF(BL35=0,"",BL35/BF35%)</f>
        <v>4.7088740792704309</v>
      </c>
      <c r="BY35" s="16">
        <f t="shared" ref="BY35" si="172">IF(BM35=0,"",BM35/BG35%)</f>
        <v>6.107471176799228</v>
      </c>
      <c r="BZ35" s="16">
        <f t="shared" ref="BZ35" si="173">IF(BN35=0,"",BN35/BE35%)</f>
        <v>20.289680144840073</v>
      </c>
      <c r="CA35" s="16">
        <f t="shared" ref="CA35" si="174">IF(BO35=0,"",BO35/BF35%)</f>
        <v>14.8105927744651</v>
      </c>
      <c r="CB35" s="16">
        <f t="shared" ref="CB35" si="175">IF(BP35=0,"",BP35/BG35%)</f>
        <v>17.116156229366652</v>
      </c>
      <c r="CC35" s="16">
        <f t="shared" ref="CC35" si="176">IF(BQ35=0,"",BQ35/BE35%)</f>
        <v>1.3216656608328305</v>
      </c>
      <c r="CD35" s="16">
        <f t="shared" ref="CD35" si="177">IF(BR35=0,"",BR35/BF35%)</f>
        <v>1.0961066292528936</v>
      </c>
      <c r="CE35" s="16">
        <f t="shared" ref="CE35" si="178">IF(BS35=0,"",BS35/BG35%)</f>
        <v>1.1910203667022197</v>
      </c>
    </row>
    <row r="36" spans="1:83" ht="29.25" customHeight="1" x14ac:dyDescent="0.25">
      <c r="A36" s="8">
        <v>27</v>
      </c>
      <c r="B36" s="26" t="s">
        <v>54</v>
      </c>
      <c r="C36" s="12">
        <f>+'2019'!AP38</f>
        <v>146868</v>
      </c>
      <c r="D36" s="12">
        <f>+'2019'!AQ38</f>
        <v>119840</v>
      </c>
      <c r="E36" s="12">
        <f>+'2019'!AR38</f>
        <v>266708</v>
      </c>
      <c r="F36" s="13">
        <v>95796</v>
      </c>
      <c r="G36" s="13">
        <v>76613</v>
      </c>
      <c r="H36" s="18">
        <f t="shared" si="80"/>
        <v>172409</v>
      </c>
      <c r="I36" s="13">
        <v>12827</v>
      </c>
      <c r="J36" s="13">
        <v>13979</v>
      </c>
      <c r="K36" s="18">
        <f t="shared" si="94"/>
        <v>26806</v>
      </c>
      <c r="L36" s="12">
        <v>21144</v>
      </c>
      <c r="M36" s="12">
        <v>20752</v>
      </c>
      <c r="N36" s="23">
        <f t="shared" si="144"/>
        <v>41896</v>
      </c>
      <c r="O36" s="12">
        <v>5488</v>
      </c>
      <c r="P36" s="12">
        <v>3116</v>
      </c>
      <c r="Q36" s="23">
        <f>O36+P36</f>
        <v>8604</v>
      </c>
      <c r="R36" s="16">
        <f t="shared" si="31"/>
        <v>65.225917150093963</v>
      </c>
      <c r="S36" s="16">
        <f t="shared" si="32"/>
        <v>63.929405874499331</v>
      </c>
      <c r="T36" s="16">
        <f t="shared" si="33"/>
        <v>64.643355279931612</v>
      </c>
      <c r="U36" s="16">
        <f t="shared" si="34"/>
        <v>8.7336928398289615</v>
      </c>
      <c r="V36" s="16">
        <f t="shared" si="35"/>
        <v>11.664719626168223</v>
      </c>
      <c r="W36" s="16">
        <f t="shared" si="36"/>
        <v>10.050692142717878</v>
      </c>
      <c r="X36" s="16">
        <f t="shared" si="37"/>
        <v>14.396601029495873</v>
      </c>
      <c r="Y36" s="16">
        <f t="shared" si="38"/>
        <v>17.316421895861147</v>
      </c>
      <c r="Z36" s="16">
        <f t="shared" si="39"/>
        <v>15.708565172398279</v>
      </c>
      <c r="AA36" s="16">
        <f t="shared" si="40"/>
        <v>3.7366887272925347</v>
      </c>
      <c r="AB36" s="16">
        <f t="shared" si="41"/>
        <v>2.6001335113484645</v>
      </c>
      <c r="AC36" s="16">
        <f t="shared" si="42"/>
        <v>3.2259999700046493</v>
      </c>
      <c r="AD36" s="12">
        <f>+'2019'!CI38</f>
        <v>48734</v>
      </c>
      <c r="AE36" s="12">
        <f>+'2019'!CJ38</f>
        <v>47556</v>
      </c>
      <c r="AF36" s="12">
        <f>+'2019'!CK38</f>
        <v>96290</v>
      </c>
      <c r="AG36" s="13">
        <v>34752</v>
      </c>
      <c r="AH36" s="13">
        <v>35097</v>
      </c>
      <c r="AI36" s="12">
        <f t="shared" ref="AI36:AI41" si="179">+AG36+AH36</f>
        <v>69849</v>
      </c>
      <c r="AJ36" s="13">
        <v>2525</v>
      </c>
      <c r="AK36" s="13">
        <v>3421</v>
      </c>
      <c r="AL36" s="12">
        <f t="shared" ref="AL36:AL41" si="180">+AJ36+AK36</f>
        <v>5946</v>
      </c>
      <c r="AM36" s="12">
        <v>4576</v>
      </c>
      <c r="AN36" s="12">
        <v>4848</v>
      </c>
      <c r="AO36" s="12">
        <f t="shared" ref="AO36:AO41" si="181">+AM36+AN36</f>
        <v>9424</v>
      </c>
      <c r="AP36" s="12">
        <v>2794</v>
      </c>
      <c r="AQ36" s="12">
        <v>1832</v>
      </c>
      <c r="AR36" s="18">
        <f>+AP36+AQ36</f>
        <v>4626</v>
      </c>
      <c r="AS36" s="16">
        <f t="shared" ref="AS36:AS41" si="182">IF(AG36=0,"",AG36/AD36%)</f>
        <v>71.309558008782375</v>
      </c>
      <c r="AT36" s="16">
        <f t="shared" ref="AT36:AT41" si="183">IF(AH36=0,"",AH36/AE36%)</f>
        <v>73.80141307090588</v>
      </c>
      <c r="AU36" s="16">
        <f t="shared" ref="AU36:AU41" si="184">IF(AI36=0,"",AI36/AF36%)</f>
        <v>72.540243015889502</v>
      </c>
      <c r="AV36" s="16">
        <f t="shared" si="68"/>
        <v>5.1811876718512746</v>
      </c>
      <c r="AW36" s="16">
        <f t="shared" si="69"/>
        <v>7.1936243586508537</v>
      </c>
      <c r="AX36" s="16">
        <f t="shared" si="70"/>
        <v>6.175096063973414</v>
      </c>
      <c r="AY36" s="16">
        <f t="shared" si="71"/>
        <v>9.3897484302540324</v>
      </c>
      <c r="AZ36" s="16">
        <f t="shared" si="72"/>
        <v>10.194297249558415</v>
      </c>
      <c r="BA36" s="16">
        <f t="shared" si="73"/>
        <v>9.7871014643265131</v>
      </c>
      <c r="BB36" s="16">
        <f t="shared" ref="BB36:BB47" si="185">IF(AP36=0,"",AP36/AD36%)</f>
        <v>5.7331637050108757</v>
      </c>
      <c r="BC36" s="16">
        <f t="shared" ref="BC36:BC47" si="186">IF(AQ36=0,"",AQ36/AE36%)</f>
        <v>3.8523004457902261</v>
      </c>
      <c r="BD36" s="16">
        <f t="shared" ref="BD36:BD47" si="187">IF(AR36=0,"",AR36/AF36%)</f>
        <v>4.8042372001246241</v>
      </c>
      <c r="BE36" s="12">
        <f>+'2019'!EB38</f>
        <v>20</v>
      </c>
      <c r="BF36" s="12">
        <f>+'2019'!EC38</f>
        <v>22</v>
      </c>
      <c r="BG36" s="12">
        <f>+'2019'!ED38</f>
        <v>42</v>
      </c>
      <c r="BH36" s="13">
        <v>13</v>
      </c>
      <c r="BI36" s="13">
        <v>16</v>
      </c>
      <c r="BJ36" s="12">
        <f t="shared" ref="BJ36:BJ41" si="188">+BH36+BI36</f>
        <v>29</v>
      </c>
      <c r="BK36" s="13">
        <v>1</v>
      </c>
      <c r="BL36" s="13">
        <v>2</v>
      </c>
      <c r="BM36" s="12">
        <f t="shared" ref="BM36:BM41" si="189">+BK36+BL36</f>
        <v>3</v>
      </c>
      <c r="BN36" s="12">
        <v>5</v>
      </c>
      <c r="BO36" s="12">
        <v>3</v>
      </c>
      <c r="BP36" s="12">
        <f>BN36+BO36</f>
        <v>8</v>
      </c>
      <c r="BQ36" s="14"/>
      <c r="BR36" s="14"/>
      <c r="BS36" s="15">
        <f>+BQ36+BR36</f>
        <v>0</v>
      </c>
      <c r="BT36" s="16">
        <f t="shared" si="49"/>
        <v>65</v>
      </c>
      <c r="BU36" s="16">
        <f t="shared" si="50"/>
        <v>72.727272727272734</v>
      </c>
      <c r="BV36" s="16">
        <f t="shared" si="51"/>
        <v>69.047619047619051</v>
      </c>
      <c r="BW36" s="16">
        <f t="shared" si="52"/>
        <v>5</v>
      </c>
      <c r="BX36" s="16">
        <f t="shared" si="53"/>
        <v>9.0909090909090917</v>
      </c>
      <c r="BY36" s="16">
        <f t="shared" si="54"/>
        <v>7.1428571428571432</v>
      </c>
      <c r="BZ36" s="16">
        <f t="shared" si="77"/>
        <v>25</v>
      </c>
      <c r="CA36" s="16">
        <f t="shared" si="78"/>
        <v>13.636363636363637</v>
      </c>
      <c r="CB36" s="16">
        <f t="shared" si="79"/>
        <v>19.047619047619047</v>
      </c>
      <c r="CC36" s="17" t="str">
        <f t="shared" si="112"/>
        <v/>
      </c>
      <c r="CD36" s="17" t="str">
        <f t="shared" si="113"/>
        <v/>
      </c>
      <c r="CE36" s="17" t="str">
        <f t="shared" si="114"/>
        <v/>
      </c>
    </row>
    <row r="37" spans="1:83" ht="29.25" customHeight="1" x14ac:dyDescent="0.25">
      <c r="A37" s="8">
        <v>28</v>
      </c>
      <c r="B37" s="26" t="s">
        <v>25</v>
      </c>
      <c r="C37" s="12">
        <f>+'2019'!AP39</f>
        <v>453919</v>
      </c>
      <c r="D37" s="12">
        <f>+'2019'!AQ39</f>
        <v>344376</v>
      </c>
      <c r="E37" s="12">
        <f>+'2019'!AR39</f>
        <v>798295</v>
      </c>
      <c r="F37" s="13">
        <v>262495</v>
      </c>
      <c r="G37" s="13">
        <v>254835</v>
      </c>
      <c r="H37" s="13">
        <f t="shared" si="80"/>
        <v>517330</v>
      </c>
      <c r="I37" s="13">
        <v>25170</v>
      </c>
      <c r="J37" s="13">
        <v>14087</v>
      </c>
      <c r="K37" s="13">
        <f t="shared" si="94"/>
        <v>39257</v>
      </c>
      <c r="L37" s="12">
        <v>166254</v>
      </c>
      <c r="M37" s="12">
        <v>75454</v>
      </c>
      <c r="N37" s="13">
        <f>+L37+M37</f>
        <v>241708</v>
      </c>
      <c r="O37" s="14"/>
      <c r="P37" s="14"/>
      <c r="Q37" s="15"/>
      <c r="R37" s="16">
        <f t="shared" si="31"/>
        <v>57.828599375659536</v>
      </c>
      <c r="S37" s="16">
        <f t="shared" si="32"/>
        <v>73.999059167886259</v>
      </c>
      <c r="T37" s="16">
        <f t="shared" si="33"/>
        <v>64.804364301417394</v>
      </c>
      <c r="U37" s="16">
        <f t="shared" si="34"/>
        <v>5.5450421771285194</v>
      </c>
      <c r="V37" s="16">
        <f t="shared" si="35"/>
        <v>4.0905870327781262</v>
      </c>
      <c r="W37" s="16">
        <f t="shared" si="36"/>
        <v>4.9176056470352441</v>
      </c>
      <c r="X37" s="16">
        <f t="shared" si="37"/>
        <v>36.626358447211949</v>
      </c>
      <c r="Y37" s="16">
        <f t="shared" si="38"/>
        <v>21.91035379933561</v>
      </c>
      <c r="Z37" s="16">
        <f t="shared" si="39"/>
        <v>30.278030051547361</v>
      </c>
      <c r="AA37" s="17" t="str">
        <f t="shared" si="40"/>
        <v/>
      </c>
      <c r="AB37" s="17" t="str">
        <f t="shared" si="41"/>
        <v/>
      </c>
      <c r="AC37" s="17" t="str">
        <f t="shared" si="42"/>
        <v/>
      </c>
      <c r="AD37" s="12">
        <f>+'2019'!CI39</f>
        <v>79298</v>
      </c>
      <c r="AE37" s="12">
        <f>+'2019'!CJ39</f>
        <v>59789</v>
      </c>
      <c r="AF37" s="12">
        <f>+'2019'!CK39</f>
        <v>139087</v>
      </c>
      <c r="AG37" s="13">
        <v>53024</v>
      </c>
      <c r="AH37" s="13">
        <v>48503</v>
      </c>
      <c r="AI37" s="13">
        <f t="shared" si="179"/>
        <v>101527</v>
      </c>
      <c r="AJ37" s="13">
        <v>2474</v>
      </c>
      <c r="AK37" s="13">
        <v>1332</v>
      </c>
      <c r="AL37" s="13">
        <f t="shared" si="180"/>
        <v>3806</v>
      </c>
      <c r="AM37" s="12">
        <v>23800</v>
      </c>
      <c r="AN37" s="12">
        <v>9954</v>
      </c>
      <c r="AO37" s="13">
        <f t="shared" si="181"/>
        <v>33754</v>
      </c>
      <c r="AP37" s="14"/>
      <c r="AQ37" s="14"/>
      <c r="AR37" s="15"/>
      <c r="AS37" s="16">
        <f t="shared" si="182"/>
        <v>66.866755781986939</v>
      </c>
      <c r="AT37" s="16">
        <f t="shared" si="183"/>
        <v>81.123618056833195</v>
      </c>
      <c r="AU37" s="16">
        <f t="shared" si="184"/>
        <v>72.995319476299017</v>
      </c>
      <c r="AV37" s="16">
        <f t="shared" si="68"/>
        <v>3.1198769199727607</v>
      </c>
      <c r="AW37" s="16">
        <f t="shared" si="69"/>
        <v>2.2278345515061297</v>
      </c>
      <c r="AX37" s="16">
        <f t="shared" si="70"/>
        <v>2.7364167751119806</v>
      </c>
      <c r="AY37" s="16">
        <f t="shared" si="71"/>
        <v>30.013367298040304</v>
      </c>
      <c r="AZ37" s="16">
        <f t="shared" si="72"/>
        <v>16.648547391660674</v>
      </c>
      <c r="BA37" s="16">
        <f t="shared" si="73"/>
        <v>24.268263748589014</v>
      </c>
      <c r="BB37" s="17" t="str">
        <f t="shared" si="185"/>
        <v/>
      </c>
      <c r="BC37" s="17" t="str">
        <f t="shared" si="186"/>
        <v/>
      </c>
      <c r="BD37" s="17" t="str">
        <f t="shared" si="187"/>
        <v/>
      </c>
      <c r="BE37" s="12">
        <f>+'2019'!EB39</f>
        <v>53404</v>
      </c>
      <c r="BF37" s="12">
        <f>+'2019'!EC39</f>
        <v>44921</v>
      </c>
      <c r="BG37" s="12">
        <f>+'2019'!ED39</f>
        <v>98325</v>
      </c>
      <c r="BH37" s="13">
        <v>34960</v>
      </c>
      <c r="BI37" s="13">
        <v>35989</v>
      </c>
      <c r="BJ37" s="13">
        <f t="shared" si="188"/>
        <v>70949</v>
      </c>
      <c r="BK37" s="13">
        <v>734</v>
      </c>
      <c r="BL37" s="13">
        <v>323</v>
      </c>
      <c r="BM37" s="13">
        <f t="shared" si="189"/>
        <v>1057</v>
      </c>
      <c r="BN37" s="12">
        <v>17710</v>
      </c>
      <c r="BO37" s="12">
        <v>8609</v>
      </c>
      <c r="BP37" s="13">
        <f t="shared" ref="BP37:BP41" si="190">+BN37+BO37</f>
        <v>26319</v>
      </c>
      <c r="BQ37" s="14"/>
      <c r="BR37" s="14"/>
      <c r="BS37" s="15"/>
      <c r="BT37" s="16">
        <f t="shared" si="49"/>
        <v>65.463261178937913</v>
      </c>
      <c r="BU37" s="16">
        <f t="shared" si="50"/>
        <v>80.116204002582322</v>
      </c>
      <c r="BV37" s="16">
        <f t="shared" si="51"/>
        <v>72.157640478006613</v>
      </c>
      <c r="BW37" s="16">
        <f t="shared" si="52"/>
        <v>1.3744288817317056</v>
      </c>
      <c r="BX37" s="16">
        <f t="shared" si="53"/>
        <v>0.71904009260702129</v>
      </c>
      <c r="BY37" s="16">
        <f t="shared" si="54"/>
        <v>1.0750063564708874</v>
      </c>
      <c r="BZ37" s="16">
        <f t="shared" si="77"/>
        <v>33.162309939330392</v>
      </c>
      <c r="CA37" s="16">
        <f t="shared" si="78"/>
        <v>19.164755904810669</v>
      </c>
      <c r="CB37" s="16">
        <f t="shared" si="79"/>
        <v>26.767353165522501</v>
      </c>
      <c r="CC37" s="17" t="str">
        <f t="shared" si="112"/>
        <v/>
      </c>
      <c r="CD37" s="17" t="str">
        <f t="shared" si="113"/>
        <v/>
      </c>
      <c r="CE37" s="17" t="str">
        <f t="shared" si="114"/>
        <v/>
      </c>
    </row>
    <row r="38" spans="1:83" ht="29.25" customHeight="1" x14ac:dyDescent="0.25">
      <c r="A38" s="8">
        <v>29</v>
      </c>
      <c r="B38" s="26" t="s">
        <v>94</v>
      </c>
      <c r="C38" s="12">
        <f>+'2019'!AP40</f>
        <v>348465</v>
      </c>
      <c r="D38" s="12">
        <f>+'2019'!AQ40</f>
        <v>426967</v>
      </c>
      <c r="E38" s="12">
        <f>+'2019'!AR40</f>
        <v>775432</v>
      </c>
      <c r="F38" s="20">
        <v>4052</v>
      </c>
      <c r="G38" s="20">
        <v>6597</v>
      </c>
      <c r="H38" s="18">
        <f t="shared" si="80"/>
        <v>10649</v>
      </c>
      <c r="I38" s="20">
        <v>101184</v>
      </c>
      <c r="J38" s="20">
        <v>129418</v>
      </c>
      <c r="K38" s="18">
        <f t="shared" si="94"/>
        <v>230602</v>
      </c>
      <c r="L38" s="20">
        <v>213493</v>
      </c>
      <c r="M38" s="20">
        <v>269049</v>
      </c>
      <c r="N38" s="13">
        <f>+L38+M38</f>
        <v>482542</v>
      </c>
      <c r="O38" s="20">
        <v>26049</v>
      </c>
      <c r="P38" s="20">
        <v>19383</v>
      </c>
      <c r="Q38" s="23">
        <f>O38+P38</f>
        <v>45432</v>
      </c>
      <c r="R38" s="16">
        <f t="shared" si="31"/>
        <v>1.1628140559310116</v>
      </c>
      <c r="S38" s="16">
        <f t="shared" si="32"/>
        <v>1.5450842805181664</v>
      </c>
      <c r="T38" s="16">
        <f t="shared" si="33"/>
        <v>1.373299012679384</v>
      </c>
      <c r="U38" s="16">
        <f t="shared" si="34"/>
        <v>29.037062545736301</v>
      </c>
      <c r="V38" s="16">
        <f t="shared" si="35"/>
        <v>30.311007642276802</v>
      </c>
      <c r="W38" s="16">
        <f t="shared" si="36"/>
        <v>29.738519947590504</v>
      </c>
      <c r="X38" s="16">
        <f t="shared" si="37"/>
        <v>61.266698233682007</v>
      </c>
      <c r="Y38" s="16">
        <f t="shared" si="38"/>
        <v>63.014003424152214</v>
      </c>
      <c r="Z38" s="16">
        <f t="shared" si="39"/>
        <v>62.228796335462043</v>
      </c>
      <c r="AA38" s="16">
        <f t="shared" si="40"/>
        <v>7.4753562050708107</v>
      </c>
      <c r="AB38" s="16">
        <f t="shared" si="41"/>
        <v>4.5396951052423251</v>
      </c>
      <c r="AC38" s="16">
        <f t="shared" si="42"/>
        <v>5.8589276687059604</v>
      </c>
      <c r="AD38" s="12">
        <f>+'2019'!CI40</f>
        <v>72004</v>
      </c>
      <c r="AE38" s="12">
        <f>+'2019'!CJ40</f>
        <v>98775</v>
      </c>
      <c r="AF38" s="12">
        <f>+'2019'!CK40</f>
        <v>170779</v>
      </c>
      <c r="AG38" s="13">
        <v>1387</v>
      </c>
      <c r="AH38" s="13">
        <v>2372</v>
      </c>
      <c r="AI38" s="18">
        <f t="shared" si="179"/>
        <v>3759</v>
      </c>
      <c r="AJ38" s="13">
        <v>21606</v>
      </c>
      <c r="AK38" s="13">
        <v>28775</v>
      </c>
      <c r="AL38" s="18">
        <f t="shared" si="180"/>
        <v>50381</v>
      </c>
      <c r="AM38" s="12">
        <v>40454</v>
      </c>
      <c r="AN38" s="12">
        <v>60469</v>
      </c>
      <c r="AO38" s="18">
        <f t="shared" si="181"/>
        <v>100923</v>
      </c>
      <c r="AP38" s="12">
        <v>7240</v>
      </c>
      <c r="AQ38" s="12">
        <v>6302</v>
      </c>
      <c r="AR38" s="18">
        <f>+AP38+AQ38</f>
        <v>13542</v>
      </c>
      <c r="AS38" s="16">
        <f t="shared" si="182"/>
        <v>1.926281873229265</v>
      </c>
      <c r="AT38" s="16">
        <f t="shared" si="183"/>
        <v>2.4014173626929893</v>
      </c>
      <c r="AU38" s="16">
        <f t="shared" si="184"/>
        <v>2.2010902979874576</v>
      </c>
      <c r="AV38" s="16">
        <f t="shared" si="68"/>
        <v>30.006666296316872</v>
      </c>
      <c r="AW38" s="16">
        <f t="shared" si="69"/>
        <v>29.131865350544167</v>
      </c>
      <c r="AX38" s="16">
        <f t="shared" si="70"/>
        <v>29.500699734744906</v>
      </c>
      <c r="AY38" s="16">
        <f t="shared" si="71"/>
        <v>56.18298983389812</v>
      </c>
      <c r="AZ38" s="16">
        <f t="shared" si="72"/>
        <v>61.218931915970643</v>
      </c>
      <c r="BA38" s="16">
        <f t="shared" si="73"/>
        <v>59.095673355623347</v>
      </c>
      <c r="BB38" s="16">
        <f t="shared" si="185"/>
        <v>10.054996944614189</v>
      </c>
      <c r="BC38" s="16">
        <f t="shared" si="186"/>
        <v>6.380156922298152</v>
      </c>
      <c r="BD38" s="16">
        <f t="shared" si="187"/>
        <v>7.9295463727975921</v>
      </c>
      <c r="BE38" s="12">
        <f>+'2019'!EB40</f>
        <v>2859</v>
      </c>
      <c r="BF38" s="12">
        <f>+'2019'!EC40</f>
        <v>3308</v>
      </c>
      <c r="BG38" s="12">
        <f>+'2019'!ED40</f>
        <v>6167</v>
      </c>
      <c r="BH38" s="13">
        <v>46</v>
      </c>
      <c r="BI38" s="13">
        <v>52</v>
      </c>
      <c r="BJ38" s="18">
        <f t="shared" si="188"/>
        <v>98</v>
      </c>
      <c r="BK38" s="13">
        <v>763</v>
      </c>
      <c r="BL38" s="13">
        <v>788</v>
      </c>
      <c r="BM38" s="18">
        <f t="shared" si="189"/>
        <v>1551</v>
      </c>
      <c r="BN38" s="12">
        <v>1876</v>
      </c>
      <c r="BO38" s="18">
        <v>2256</v>
      </c>
      <c r="BP38" s="18">
        <f t="shared" si="190"/>
        <v>4132</v>
      </c>
      <c r="BQ38" s="12">
        <v>146</v>
      </c>
      <c r="BR38" s="18">
        <v>194</v>
      </c>
      <c r="BS38" s="18">
        <f>+BQ38+BR38</f>
        <v>340</v>
      </c>
      <c r="BT38" s="16">
        <f t="shared" si="49"/>
        <v>1.608954179783141</v>
      </c>
      <c r="BU38" s="16">
        <f t="shared" si="50"/>
        <v>1.5719467956469166</v>
      </c>
      <c r="BV38" s="16">
        <f t="shared" si="51"/>
        <v>1.5891032917139614</v>
      </c>
      <c r="BW38" s="16">
        <f t="shared" si="52"/>
        <v>26.687653025533404</v>
      </c>
      <c r="BX38" s="16">
        <f t="shared" si="53"/>
        <v>23.821039903264815</v>
      </c>
      <c r="BY38" s="16">
        <f t="shared" si="54"/>
        <v>25.149991892330142</v>
      </c>
      <c r="BZ38" s="16">
        <f t="shared" si="77"/>
        <v>65.61734872332984</v>
      </c>
      <c r="CA38" s="16">
        <f t="shared" si="78"/>
        <v>68.198307134220073</v>
      </c>
      <c r="CB38" s="16">
        <f t="shared" si="79"/>
        <v>67.001783687368246</v>
      </c>
      <c r="CC38" s="16">
        <f t="shared" si="112"/>
        <v>5.1066806575725776</v>
      </c>
      <c r="CD38" s="16">
        <f t="shared" si="113"/>
        <v>5.8645707376058045</v>
      </c>
      <c r="CE38" s="16">
        <f t="shared" si="114"/>
        <v>5.5132155018647637</v>
      </c>
    </row>
    <row r="39" spans="1:83" ht="29.25" customHeight="1" x14ac:dyDescent="0.25">
      <c r="A39" s="8">
        <v>30</v>
      </c>
      <c r="B39" s="26" t="s">
        <v>55</v>
      </c>
      <c r="C39" s="12">
        <f>+'2019'!AP41</f>
        <v>10089</v>
      </c>
      <c r="D39" s="12">
        <f>+'2019'!AQ41</f>
        <v>10292</v>
      </c>
      <c r="E39" s="12">
        <f>+'2019'!AR41</f>
        <v>20381</v>
      </c>
      <c r="F39" s="20">
        <v>7317</v>
      </c>
      <c r="G39" s="20">
        <v>8295</v>
      </c>
      <c r="H39" s="18">
        <f t="shared" si="80"/>
        <v>15612</v>
      </c>
      <c r="I39" s="13">
        <v>548</v>
      </c>
      <c r="J39" s="13">
        <v>109</v>
      </c>
      <c r="K39" s="18">
        <f t="shared" si="94"/>
        <v>657</v>
      </c>
      <c r="L39" s="12">
        <v>1858</v>
      </c>
      <c r="M39" s="12">
        <v>1384</v>
      </c>
      <c r="N39" s="18">
        <f t="shared" ref="N39:N40" si="191">+L39+M39</f>
        <v>3242</v>
      </c>
      <c r="O39" s="21"/>
      <c r="P39" s="21"/>
      <c r="Q39" s="22"/>
      <c r="R39" s="16">
        <f t="shared" si="31"/>
        <v>72.524531668153429</v>
      </c>
      <c r="S39" s="16">
        <f t="shared" si="32"/>
        <v>80.596579867858523</v>
      </c>
      <c r="T39" s="16">
        <f t="shared" si="33"/>
        <v>76.6007556057112</v>
      </c>
      <c r="U39" s="16">
        <f t="shared" si="34"/>
        <v>5.4316582416493207</v>
      </c>
      <c r="V39" s="16">
        <f t="shared" si="35"/>
        <v>1.0590750097162844</v>
      </c>
      <c r="W39" s="16">
        <f t="shared" si="36"/>
        <v>3.2235905990873852</v>
      </c>
      <c r="X39" s="16">
        <f t="shared" si="37"/>
        <v>18.416096739022699</v>
      </c>
      <c r="Y39" s="16">
        <f t="shared" si="38"/>
        <v>13.44733773804897</v>
      </c>
      <c r="Z39" s="16">
        <f t="shared" si="39"/>
        <v>15.906972179971541</v>
      </c>
      <c r="AA39" s="19" t="str">
        <f t="shared" si="40"/>
        <v/>
      </c>
      <c r="AB39" s="19" t="str">
        <f t="shared" si="41"/>
        <v/>
      </c>
      <c r="AC39" s="19" t="str">
        <f t="shared" si="42"/>
        <v/>
      </c>
      <c r="AD39" s="12">
        <f>+'2019'!CI41</f>
        <v>2210</v>
      </c>
      <c r="AE39" s="12">
        <f>+'2019'!CJ41</f>
        <v>2215</v>
      </c>
      <c r="AF39" s="12">
        <f>+'2019'!CK41</f>
        <v>4425</v>
      </c>
      <c r="AG39" s="13">
        <v>1617</v>
      </c>
      <c r="AH39" s="13">
        <v>1766</v>
      </c>
      <c r="AI39" s="18">
        <f t="shared" si="179"/>
        <v>3383</v>
      </c>
      <c r="AJ39" s="13">
        <v>112</v>
      </c>
      <c r="AK39" s="13">
        <v>19</v>
      </c>
      <c r="AL39" s="18">
        <f t="shared" si="180"/>
        <v>131</v>
      </c>
      <c r="AM39" s="12">
        <v>370</v>
      </c>
      <c r="AN39" s="12">
        <v>296</v>
      </c>
      <c r="AO39" s="18">
        <f t="shared" si="181"/>
        <v>666</v>
      </c>
      <c r="AP39" s="21"/>
      <c r="AQ39" s="21"/>
      <c r="AR39" s="22"/>
      <c r="AS39" s="16">
        <f t="shared" si="182"/>
        <v>73.167420814479627</v>
      </c>
      <c r="AT39" s="16">
        <f t="shared" si="183"/>
        <v>79.729119638826191</v>
      </c>
      <c r="AU39" s="16">
        <f t="shared" si="184"/>
        <v>76.451977401129938</v>
      </c>
      <c r="AV39" s="16">
        <f t="shared" si="68"/>
        <v>5.0678733031674206</v>
      </c>
      <c r="AW39" s="16">
        <f t="shared" si="69"/>
        <v>0.85778781038374718</v>
      </c>
      <c r="AX39" s="16">
        <f t="shared" si="70"/>
        <v>2.9604519774011298</v>
      </c>
      <c r="AY39" s="16">
        <f t="shared" si="71"/>
        <v>16.742081447963798</v>
      </c>
      <c r="AZ39" s="16">
        <f t="shared" si="72"/>
        <v>13.363431151241535</v>
      </c>
      <c r="BA39" s="16">
        <f t="shared" si="73"/>
        <v>15.050847457627119</v>
      </c>
      <c r="BB39" s="19" t="str">
        <f t="shared" si="185"/>
        <v/>
      </c>
      <c r="BC39" s="19" t="str">
        <f t="shared" si="186"/>
        <v/>
      </c>
      <c r="BD39" s="19" t="str">
        <f t="shared" si="187"/>
        <v/>
      </c>
      <c r="BE39" s="12">
        <f>+'2019'!EB41</f>
        <v>1895</v>
      </c>
      <c r="BF39" s="12">
        <f>+'2019'!EC41</f>
        <v>1848</v>
      </c>
      <c r="BG39" s="12">
        <f>+'2019'!ED41</f>
        <v>3743</v>
      </c>
      <c r="BH39" s="13">
        <v>1599</v>
      </c>
      <c r="BI39" s="13">
        <v>1667</v>
      </c>
      <c r="BJ39" s="18">
        <f t="shared" si="188"/>
        <v>3266</v>
      </c>
      <c r="BK39" s="13">
        <v>116</v>
      </c>
      <c r="BL39" s="13">
        <v>29</v>
      </c>
      <c r="BM39" s="18">
        <f t="shared" si="189"/>
        <v>145</v>
      </c>
      <c r="BN39" s="12">
        <v>118</v>
      </c>
      <c r="BO39" s="12">
        <v>99</v>
      </c>
      <c r="BP39" s="18">
        <f t="shared" si="190"/>
        <v>217</v>
      </c>
      <c r="BQ39" s="21"/>
      <c r="BR39" s="21"/>
      <c r="BS39" s="22"/>
      <c r="BT39" s="16">
        <f t="shared" si="49"/>
        <v>84.379947229551448</v>
      </c>
      <c r="BU39" s="16">
        <f t="shared" si="50"/>
        <v>90.205627705627705</v>
      </c>
      <c r="BV39" s="16">
        <f t="shared" si="51"/>
        <v>87.256211594977287</v>
      </c>
      <c r="BW39" s="16">
        <f t="shared" si="52"/>
        <v>6.1213720316622693</v>
      </c>
      <c r="BX39" s="16">
        <f t="shared" si="53"/>
        <v>1.5692640692640691</v>
      </c>
      <c r="BY39" s="16">
        <f t="shared" si="54"/>
        <v>3.8738979428266096</v>
      </c>
      <c r="BZ39" s="16">
        <f t="shared" si="77"/>
        <v>6.2269129287598943</v>
      </c>
      <c r="CA39" s="16">
        <f t="shared" si="78"/>
        <v>5.3571428571428568</v>
      </c>
      <c r="CB39" s="16">
        <f t="shared" si="79"/>
        <v>5.7974886454715469</v>
      </c>
      <c r="CC39" s="19" t="str">
        <f t="shared" si="112"/>
        <v/>
      </c>
      <c r="CD39" s="19" t="str">
        <f t="shared" si="113"/>
        <v/>
      </c>
      <c r="CE39" s="19" t="str">
        <f t="shared" si="114"/>
        <v/>
      </c>
    </row>
    <row r="40" spans="1:83" ht="29.25" customHeight="1" x14ac:dyDescent="0.25">
      <c r="A40" s="8">
        <v>31</v>
      </c>
      <c r="B40" s="26" t="s">
        <v>95</v>
      </c>
      <c r="C40" s="12">
        <f>+'2019'!AP42</f>
        <v>803330</v>
      </c>
      <c r="D40" s="12">
        <f>+'2019'!AQ42</f>
        <v>844589</v>
      </c>
      <c r="E40" s="12">
        <f>+'2019'!AR42</f>
        <v>1647919</v>
      </c>
      <c r="F40" s="13">
        <v>141018</v>
      </c>
      <c r="G40" s="13">
        <v>461000</v>
      </c>
      <c r="H40" s="18">
        <f t="shared" si="80"/>
        <v>602018</v>
      </c>
      <c r="I40" s="13">
        <v>37101</v>
      </c>
      <c r="J40" s="13">
        <v>23302</v>
      </c>
      <c r="K40" s="18">
        <f t="shared" si="94"/>
        <v>60403</v>
      </c>
      <c r="L40" s="12">
        <v>572900</v>
      </c>
      <c r="M40" s="12">
        <v>343855</v>
      </c>
      <c r="N40" s="18">
        <f t="shared" si="191"/>
        <v>916755</v>
      </c>
      <c r="O40" s="13">
        <f>14237+38074</f>
        <v>52311</v>
      </c>
      <c r="P40" s="13">
        <f>14418+2014</f>
        <v>16432</v>
      </c>
      <c r="Q40" s="18">
        <f t="shared" ref="Q40" si="192">+O40+P40</f>
        <v>68743</v>
      </c>
      <c r="R40" s="16">
        <f t="shared" si="31"/>
        <v>17.554180722741588</v>
      </c>
      <c r="S40" s="16">
        <f t="shared" si="32"/>
        <v>54.582761556212553</v>
      </c>
      <c r="T40" s="16">
        <f t="shared" si="33"/>
        <v>36.532014012824661</v>
      </c>
      <c r="U40" s="16">
        <f t="shared" si="34"/>
        <v>4.6184009062278264</v>
      </c>
      <c r="V40" s="16">
        <f t="shared" si="35"/>
        <v>2.7589750754509001</v>
      </c>
      <c r="W40" s="16">
        <f t="shared" si="36"/>
        <v>3.6654107392414312</v>
      </c>
      <c r="X40" s="16">
        <f t="shared" si="37"/>
        <v>71.315648612649838</v>
      </c>
      <c r="Y40" s="16">
        <f t="shared" si="38"/>
        <v>40.712701680935936</v>
      </c>
      <c r="Z40" s="16">
        <f t="shared" si="39"/>
        <v>55.631071672818877</v>
      </c>
      <c r="AA40" s="16">
        <f t="shared" si="40"/>
        <v>6.5117697583807397</v>
      </c>
      <c r="AB40" s="16">
        <f t="shared" si="41"/>
        <v>1.9455616874006174</v>
      </c>
      <c r="AC40" s="16">
        <f t="shared" si="42"/>
        <v>4.1715035751150396</v>
      </c>
      <c r="AD40" s="12">
        <f>+'2019'!CI42</f>
        <v>152655</v>
      </c>
      <c r="AE40" s="12">
        <f>+'2019'!CJ42</f>
        <v>157074</v>
      </c>
      <c r="AF40" s="12">
        <f>+'2019'!CK42</f>
        <v>309729</v>
      </c>
      <c r="AG40" s="13">
        <v>32365</v>
      </c>
      <c r="AH40" s="13">
        <v>94544</v>
      </c>
      <c r="AI40" s="18">
        <f t="shared" si="179"/>
        <v>126909</v>
      </c>
      <c r="AJ40" s="13">
        <v>5620</v>
      </c>
      <c r="AK40" s="13">
        <v>3275</v>
      </c>
      <c r="AL40" s="18">
        <f t="shared" si="180"/>
        <v>8895</v>
      </c>
      <c r="AM40" s="13">
        <v>103633</v>
      </c>
      <c r="AN40" s="13">
        <v>55635</v>
      </c>
      <c r="AO40" s="13">
        <f t="shared" si="181"/>
        <v>159268</v>
      </c>
      <c r="AP40" s="13">
        <f>3132+7905</f>
        <v>11037</v>
      </c>
      <c r="AQ40" s="13">
        <f>3257+363</f>
        <v>3620</v>
      </c>
      <c r="AR40" s="13">
        <f>+AP40+AQ40</f>
        <v>14657</v>
      </c>
      <c r="AS40" s="16">
        <f t="shared" si="182"/>
        <v>21.201401853853461</v>
      </c>
      <c r="AT40" s="16">
        <f t="shared" si="183"/>
        <v>60.190738123432268</v>
      </c>
      <c r="AU40" s="16">
        <f t="shared" si="184"/>
        <v>40.974206483732551</v>
      </c>
      <c r="AV40" s="16">
        <f t="shared" si="68"/>
        <v>3.6815040450689462</v>
      </c>
      <c r="AW40" s="16">
        <f t="shared" si="69"/>
        <v>2.0850045201624714</v>
      </c>
      <c r="AX40" s="16">
        <f t="shared" si="70"/>
        <v>2.8718654049184935</v>
      </c>
      <c r="AY40" s="16">
        <f t="shared" si="71"/>
        <v>67.887065605450204</v>
      </c>
      <c r="AZ40" s="16">
        <f t="shared" si="72"/>
        <v>35.419611138698954</v>
      </c>
      <c r="BA40" s="16">
        <f t="shared" si="73"/>
        <v>51.421726735307317</v>
      </c>
      <c r="BB40" s="16">
        <f t="shared" si="185"/>
        <v>7.230028495627395</v>
      </c>
      <c r="BC40" s="16">
        <f t="shared" si="186"/>
        <v>2.3046462177063041</v>
      </c>
      <c r="BD40" s="16">
        <f t="shared" si="187"/>
        <v>4.7322013760416368</v>
      </c>
      <c r="BE40" s="12">
        <f>+'2019'!EB42</f>
        <v>4833</v>
      </c>
      <c r="BF40" s="12">
        <f>+'2019'!EC42</f>
        <v>4878</v>
      </c>
      <c r="BG40" s="12">
        <f>+'2019'!ED42</f>
        <v>9711</v>
      </c>
      <c r="BH40" s="13">
        <v>893</v>
      </c>
      <c r="BI40" s="13">
        <v>2657</v>
      </c>
      <c r="BJ40" s="13">
        <f t="shared" si="188"/>
        <v>3550</v>
      </c>
      <c r="BK40" s="13">
        <v>158</v>
      </c>
      <c r="BL40" s="13">
        <v>86</v>
      </c>
      <c r="BM40" s="13">
        <f t="shared" si="189"/>
        <v>244</v>
      </c>
      <c r="BN40" s="13">
        <v>3541</v>
      </c>
      <c r="BO40" s="13">
        <v>2059</v>
      </c>
      <c r="BP40" s="13">
        <f t="shared" si="190"/>
        <v>5600</v>
      </c>
      <c r="BQ40" s="13">
        <f>73+168</f>
        <v>241</v>
      </c>
      <c r="BR40" s="13">
        <f>15+61</f>
        <v>76</v>
      </c>
      <c r="BS40" s="13">
        <f>+BQ40+BR40</f>
        <v>317</v>
      </c>
      <c r="BT40" s="16">
        <f t="shared" si="49"/>
        <v>18.477136354231327</v>
      </c>
      <c r="BU40" s="16">
        <f t="shared" si="50"/>
        <v>54.4690446904469</v>
      </c>
      <c r="BV40" s="16">
        <f t="shared" si="51"/>
        <v>36.556482339614867</v>
      </c>
      <c r="BW40" s="16">
        <f t="shared" si="52"/>
        <v>3.2691909786881856</v>
      </c>
      <c r="BX40" s="16">
        <f t="shared" si="53"/>
        <v>1.7630176301763016</v>
      </c>
      <c r="BY40" s="16">
        <f t="shared" si="54"/>
        <v>2.5126145608073318</v>
      </c>
      <c r="BZ40" s="16">
        <f t="shared" si="77"/>
        <v>73.267121870473829</v>
      </c>
      <c r="CA40" s="16">
        <f t="shared" si="78"/>
        <v>42.209922099220989</v>
      </c>
      <c r="CB40" s="16">
        <f t="shared" si="79"/>
        <v>57.666563690660077</v>
      </c>
      <c r="CC40" s="16">
        <f t="shared" si="112"/>
        <v>4.9865507966066627</v>
      </c>
      <c r="CD40" s="16">
        <f t="shared" si="113"/>
        <v>1.5580155801558015</v>
      </c>
      <c r="CE40" s="16">
        <f t="shared" si="114"/>
        <v>3.264339408917722</v>
      </c>
    </row>
    <row r="41" spans="1:83" ht="29.25" customHeight="1" x14ac:dyDescent="0.25">
      <c r="A41" s="8">
        <v>32</v>
      </c>
      <c r="B41" s="26" t="s">
        <v>76</v>
      </c>
      <c r="C41" s="12">
        <f>+'2019'!AP43</f>
        <v>45628</v>
      </c>
      <c r="D41" s="12">
        <f>+'2019'!AQ43</f>
        <v>52634</v>
      </c>
      <c r="E41" s="12">
        <f>+'2019'!AR43</f>
        <v>98262</v>
      </c>
      <c r="F41" s="13">
        <v>21014</v>
      </c>
      <c r="G41" s="13">
        <v>38233</v>
      </c>
      <c r="H41" s="18">
        <f t="shared" si="80"/>
        <v>59247</v>
      </c>
      <c r="I41" s="13">
        <v>2248</v>
      </c>
      <c r="J41" s="13">
        <v>1148</v>
      </c>
      <c r="K41" s="18">
        <f t="shared" si="94"/>
        <v>3396</v>
      </c>
      <c r="L41" s="13">
        <v>21159</v>
      </c>
      <c r="M41" s="13">
        <v>13117</v>
      </c>
      <c r="N41" s="18">
        <f>L41+M41</f>
        <v>34276</v>
      </c>
      <c r="O41" s="18">
        <v>1207</v>
      </c>
      <c r="P41" s="18">
        <v>136</v>
      </c>
      <c r="Q41" s="18">
        <f>+O41+P41</f>
        <v>1343</v>
      </c>
      <c r="R41" s="16">
        <f t="shared" si="31"/>
        <v>46.055053914263176</v>
      </c>
      <c r="S41" s="16">
        <f t="shared" si="32"/>
        <v>72.63935858950488</v>
      </c>
      <c r="T41" s="16">
        <f t="shared" si="33"/>
        <v>60.294925810588019</v>
      </c>
      <c r="U41" s="16">
        <f t="shared" si="34"/>
        <v>4.9267993337424389</v>
      </c>
      <c r="V41" s="16">
        <f t="shared" si="35"/>
        <v>2.1810996694152069</v>
      </c>
      <c r="W41" s="16">
        <f t="shared" si="36"/>
        <v>3.456066434633938</v>
      </c>
      <c r="X41" s="16">
        <f t="shared" si="37"/>
        <v>46.372841237836418</v>
      </c>
      <c r="Y41" s="16">
        <f t="shared" si="38"/>
        <v>24.921153626933158</v>
      </c>
      <c r="Z41" s="16">
        <f t="shared" si="39"/>
        <v>34.882253566994365</v>
      </c>
      <c r="AA41" s="16">
        <f t="shared" si="40"/>
        <v>2.6453055141579735</v>
      </c>
      <c r="AB41" s="16">
        <f t="shared" si="41"/>
        <v>0.25838811414674923</v>
      </c>
      <c r="AC41" s="16">
        <f t="shared" si="42"/>
        <v>1.3667541877836804</v>
      </c>
      <c r="AD41" s="12">
        <f>+'2019'!CI43</f>
        <v>11378</v>
      </c>
      <c r="AE41" s="12">
        <f>+'2019'!CJ43</f>
        <v>13280</v>
      </c>
      <c r="AF41" s="12">
        <f>+'2019'!CK43</f>
        <v>24658</v>
      </c>
      <c r="AG41" s="13">
        <v>6244</v>
      </c>
      <c r="AH41" s="13">
        <v>10772</v>
      </c>
      <c r="AI41" s="18">
        <f t="shared" si="179"/>
        <v>17016</v>
      </c>
      <c r="AJ41" s="13">
        <v>429</v>
      </c>
      <c r="AK41" s="13">
        <v>200</v>
      </c>
      <c r="AL41" s="18">
        <f t="shared" si="180"/>
        <v>629</v>
      </c>
      <c r="AM41" s="13">
        <v>4315</v>
      </c>
      <c r="AN41" s="13">
        <v>2266</v>
      </c>
      <c r="AO41" s="18">
        <f t="shared" si="181"/>
        <v>6581</v>
      </c>
      <c r="AP41" s="18">
        <v>390</v>
      </c>
      <c r="AQ41" s="18">
        <v>42</v>
      </c>
      <c r="AR41" s="13">
        <f>+AP41+AQ41</f>
        <v>432</v>
      </c>
      <c r="AS41" s="16">
        <f t="shared" si="182"/>
        <v>54.877834417296533</v>
      </c>
      <c r="AT41" s="16">
        <f t="shared" si="183"/>
        <v>81.114457831325296</v>
      </c>
      <c r="AU41" s="16">
        <f t="shared" si="184"/>
        <v>69.00802984832508</v>
      </c>
      <c r="AV41" s="16">
        <f t="shared" si="68"/>
        <v>3.7704341712075937</v>
      </c>
      <c r="AW41" s="16">
        <f t="shared" si="69"/>
        <v>1.506024096385542</v>
      </c>
      <c r="AX41" s="16">
        <f t="shared" si="70"/>
        <v>2.5508962608484063</v>
      </c>
      <c r="AY41" s="16">
        <f t="shared" si="71"/>
        <v>37.924063983125329</v>
      </c>
      <c r="AZ41" s="16">
        <f t="shared" si="72"/>
        <v>17.06325301204819</v>
      </c>
      <c r="BA41" s="16">
        <f t="shared" si="73"/>
        <v>26.689106983534753</v>
      </c>
      <c r="BB41" s="16">
        <f t="shared" si="185"/>
        <v>3.4276674283705395</v>
      </c>
      <c r="BC41" s="16">
        <f t="shared" si="186"/>
        <v>0.31626506024096385</v>
      </c>
      <c r="BD41" s="16">
        <f t="shared" si="187"/>
        <v>1.751966907291751</v>
      </c>
      <c r="BE41" s="12">
        <f>+'2019'!EB43</f>
        <v>1559</v>
      </c>
      <c r="BF41" s="12">
        <f>+'2019'!EC43</f>
        <v>1944</v>
      </c>
      <c r="BG41" s="12">
        <f>+'2019'!ED43</f>
        <v>3503</v>
      </c>
      <c r="BH41" s="13">
        <v>753</v>
      </c>
      <c r="BI41" s="13">
        <v>1441</v>
      </c>
      <c r="BJ41" s="18">
        <f t="shared" si="188"/>
        <v>2194</v>
      </c>
      <c r="BK41" s="13">
        <v>46</v>
      </c>
      <c r="BL41" s="13">
        <v>16</v>
      </c>
      <c r="BM41" s="18">
        <f t="shared" si="189"/>
        <v>62</v>
      </c>
      <c r="BN41" s="13">
        <v>726</v>
      </c>
      <c r="BO41" s="13">
        <v>486</v>
      </c>
      <c r="BP41" s="18">
        <f t="shared" si="190"/>
        <v>1212</v>
      </c>
      <c r="BQ41" s="18">
        <v>34</v>
      </c>
      <c r="BR41" s="18">
        <v>1</v>
      </c>
      <c r="BS41" s="18">
        <v>35</v>
      </c>
      <c r="BT41" s="16">
        <f t="shared" si="49"/>
        <v>48.300192431045545</v>
      </c>
      <c r="BU41" s="16">
        <f t="shared" si="50"/>
        <v>74.125514403292172</v>
      </c>
      <c r="BV41" s="16">
        <f t="shared" si="51"/>
        <v>62.632029688838138</v>
      </c>
      <c r="BW41" s="16">
        <f t="shared" si="52"/>
        <v>2.9506093649775496</v>
      </c>
      <c r="BX41" s="16">
        <f t="shared" si="53"/>
        <v>0.82304526748971185</v>
      </c>
      <c r="BY41" s="16">
        <f t="shared" si="54"/>
        <v>1.7699115044247786</v>
      </c>
      <c r="BZ41" s="16">
        <f t="shared" si="77"/>
        <v>46.568313021167413</v>
      </c>
      <c r="CA41" s="16">
        <f t="shared" si="78"/>
        <v>25</v>
      </c>
      <c r="CB41" s="16">
        <f t="shared" si="79"/>
        <v>34.598915215529544</v>
      </c>
      <c r="CC41" s="16">
        <f t="shared" si="112"/>
        <v>2.1808851828094933</v>
      </c>
      <c r="CD41" s="16">
        <f t="shared" si="113"/>
        <v>5.1440329218106991E-2</v>
      </c>
      <c r="CE41" s="16">
        <f t="shared" si="114"/>
        <v>0.99914359120753637</v>
      </c>
    </row>
    <row r="42" spans="1:83" ht="29.25" customHeight="1" x14ac:dyDescent="0.25">
      <c r="A42" s="8">
        <v>33</v>
      </c>
      <c r="B42" s="26" t="s">
        <v>86</v>
      </c>
      <c r="C42" s="12">
        <f>+'2019'!AP44</f>
        <v>308448</v>
      </c>
      <c r="D42" s="12">
        <f>+'2019'!AQ44</f>
        <v>351881</v>
      </c>
      <c r="E42" s="12">
        <f>+'2019'!AR44</f>
        <v>660329</v>
      </c>
      <c r="F42" s="13">
        <v>231789</v>
      </c>
      <c r="G42" s="13">
        <v>309998</v>
      </c>
      <c r="H42" s="18">
        <f t="shared" ref="H42" si="193">+F42+G42</f>
        <v>541787</v>
      </c>
      <c r="I42" s="13">
        <v>26749</v>
      </c>
      <c r="J42" s="13">
        <v>9388</v>
      </c>
      <c r="K42" s="18">
        <f t="shared" ref="K42" si="194">+I42+J42</f>
        <v>36137</v>
      </c>
      <c r="L42" s="13">
        <v>49910</v>
      </c>
      <c r="M42" s="13">
        <v>32495</v>
      </c>
      <c r="N42" s="18">
        <f>L42+M42</f>
        <v>82405</v>
      </c>
      <c r="O42" s="15"/>
      <c r="P42" s="15"/>
      <c r="Q42" s="15"/>
      <c r="R42" s="16">
        <f t="shared" ref="R42" si="195">IF(F42=0,"",F42/C42%)</f>
        <v>75.146864301276068</v>
      </c>
      <c r="S42" s="16">
        <f t="shared" ref="S42" si="196">IF(G42=0,"",G42/D42%)</f>
        <v>88.097396563042622</v>
      </c>
      <c r="T42" s="16">
        <f t="shared" ref="T42" si="197">IF(H42=0,"",H42/E42%)</f>
        <v>82.048039689306393</v>
      </c>
      <c r="U42" s="16">
        <f t="shared" ref="U42" si="198">IF(I42=0,"",I42/C42%)</f>
        <v>8.6721262579105716</v>
      </c>
      <c r="V42" s="16">
        <f t="shared" ref="V42" si="199">IF(J42=0,"",J42/D42%)</f>
        <v>2.6679474026730627</v>
      </c>
      <c r="W42" s="16">
        <f t="shared" ref="W42" si="200">IF(K42=0,"",K42/E42%)</f>
        <v>5.4725750345661028</v>
      </c>
      <c r="X42" s="16">
        <f t="shared" ref="X42" si="201">IF(L42=0,"",L42/C42%)</f>
        <v>16.181009440813362</v>
      </c>
      <c r="Y42" s="16">
        <f t="shared" ref="Y42" si="202">IF(M42=0,"",M42/D42%)</f>
        <v>9.2346560342843187</v>
      </c>
      <c r="Z42" s="16">
        <f t="shared" ref="Z42" si="203">IF(N42=0,"",N42/E42%)</f>
        <v>12.479385276127505</v>
      </c>
      <c r="AA42" s="17" t="str">
        <f t="shared" si="40"/>
        <v/>
      </c>
      <c r="AB42" s="17" t="str">
        <f t="shared" si="41"/>
        <v/>
      </c>
      <c r="AC42" s="17" t="str">
        <f t="shared" si="42"/>
        <v/>
      </c>
      <c r="AD42" s="12">
        <f>+'2019'!CI44</f>
        <v>81619</v>
      </c>
      <c r="AE42" s="12">
        <f>+'2019'!CJ44</f>
        <v>85815</v>
      </c>
      <c r="AF42" s="12">
        <f>+'2019'!CK44</f>
        <v>167434</v>
      </c>
      <c r="AG42" s="13">
        <v>70393</v>
      </c>
      <c r="AH42" s="13">
        <v>80551</v>
      </c>
      <c r="AI42" s="18">
        <f t="shared" ref="AI42:AI44" si="204">+AG42+AH42</f>
        <v>150944</v>
      </c>
      <c r="AJ42" s="13">
        <v>3465</v>
      </c>
      <c r="AK42" s="13">
        <v>944</v>
      </c>
      <c r="AL42" s="18">
        <f t="shared" ref="AL42" si="205">+AJ42+AK42</f>
        <v>4409</v>
      </c>
      <c r="AM42" s="13">
        <v>7761</v>
      </c>
      <c r="AN42" s="13">
        <v>4320</v>
      </c>
      <c r="AO42" s="18">
        <f t="shared" ref="AO42" si="206">+AM42+AN42</f>
        <v>12081</v>
      </c>
      <c r="AP42" s="21"/>
      <c r="AQ42" s="21"/>
      <c r="AR42" s="22"/>
      <c r="AS42" s="16">
        <f t="shared" ref="AS42" si="207">IF(AG42=0,"",AG42/AD42%)</f>
        <v>86.245849618348657</v>
      </c>
      <c r="AT42" s="16">
        <f t="shared" ref="AT42" si="208">IF(AH42=0,"",AH42/AE42%)</f>
        <v>93.865874264405988</v>
      </c>
      <c r="AU42" s="16">
        <f t="shared" ref="AU42" si="209">IF(AI42=0,"",AI42/AF42%)</f>
        <v>90.151343215834302</v>
      </c>
      <c r="AV42" s="16">
        <f t="shared" ref="AV42" si="210">IF(AJ42=0,"",AJ42/AD42%)</f>
        <v>4.2453350322841494</v>
      </c>
      <c r="AW42" s="16">
        <f t="shared" ref="AW42" si="211">IF(AK42=0,"",AK42/AE42%)</f>
        <v>1.1000407854104761</v>
      </c>
      <c r="AX42" s="16">
        <f t="shared" ref="AX42" si="212">IF(AL42=0,"",AL42/AF42%)</f>
        <v>2.6332763954752321</v>
      </c>
      <c r="AY42" s="16">
        <f t="shared" ref="AY42" si="213">IF(AM42=0,"",AM42/AD42%)</f>
        <v>9.5088153493671808</v>
      </c>
      <c r="AZ42" s="16">
        <f t="shared" ref="AZ42" si="214">IF(AN42=0,"",AN42/AE42%)</f>
        <v>5.0340849501835345</v>
      </c>
      <c r="BA42" s="16">
        <f t="shared" ref="BA42" si="215">IF(AO42=0,"",AO42/AF42%)</f>
        <v>7.2153803886904697</v>
      </c>
      <c r="BB42" s="17" t="str">
        <f t="shared" si="185"/>
        <v/>
      </c>
      <c r="BC42" s="17" t="str">
        <f t="shared" si="186"/>
        <v/>
      </c>
      <c r="BD42" s="17" t="str">
        <f t="shared" si="187"/>
        <v/>
      </c>
      <c r="BE42" s="12">
        <f>+'2019'!EB44</f>
        <v>12492</v>
      </c>
      <c r="BF42" s="12">
        <f>+'2019'!EC44</f>
        <v>14195</v>
      </c>
      <c r="BG42" s="12">
        <f>+'2019'!ED44</f>
        <v>26687</v>
      </c>
      <c r="BH42" s="13">
        <v>11536</v>
      </c>
      <c r="BI42" s="13">
        <v>13598</v>
      </c>
      <c r="BJ42" s="18">
        <f t="shared" ref="BJ42" si="216">+BH42+BI42</f>
        <v>25134</v>
      </c>
      <c r="BK42" s="13">
        <v>266</v>
      </c>
      <c r="BL42" s="13">
        <v>108</v>
      </c>
      <c r="BM42" s="18">
        <f t="shared" ref="BM42" si="217">+BK42+BL42</f>
        <v>374</v>
      </c>
      <c r="BN42" s="13">
        <v>690</v>
      </c>
      <c r="BO42" s="13">
        <v>489</v>
      </c>
      <c r="BP42" s="18">
        <f t="shared" ref="BP42" si="218">+BN42+BO42</f>
        <v>1179</v>
      </c>
      <c r="BQ42" s="15"/>
      <c r="BR42" s="15"/>
      <c r="BS42" s="15">
        <f>+BQ42+BR42</f>
        <v>0</v>
      </c>
      <c r="BT42" s="16">
        <f t="shared" ref="BT42" si="219">IF(BH42=0,"",BH42/BE42%)</f>
        <v>92.347102145373043</v>
      </c>
      <c r="BU42" s="16">
        <f t="shared" ref="BU42" si="220">IF(BI42=0,"",BI42/BF42%)</f>
        <v>95.794293765410359</v>
      </c>
      <c r="BV42" s="16">
        <f t="shared" ref="BV42" si="221">IF(BJ42=0,"",BJ42/BG42%)</f>
        <v>94.180687225990184</v>
      </c>
      <c r="BW42" s="16">
        <f t="shared" ref="BW42" si="222">IF(BK42=0,"",BK42/BE42%)</f>
        <v>2.1293627921869995</v>
      </c>
      <c r="BX42" s="16">
        <f t="shared" ref="BX42" si="223">IF(BL42=0,"",BL42/BF42%)</f>
        <v>0.76083127861923217</v>
      </c>
      <c r="BY42" s="16">
        <f t="shared" ref="BY42" si="224">IF(BM42=0,"",BM42/BG42%)</f>
        <v>1.4014314085509798</v>
      </c>
      <c r="BZ42" s="16">
        <f t="shared" ref="BZ42" si="225">IF(BN42=0,"",BN42/BE42%)</f>
        <v>5.5235350624399615</v>
      </c>
      <c r="CA42" s="16">
        <f t="shared" ref="CA42" si="226">IF(BO42=0,"",BO42/BF42%)</f>
        <v>3.4448749559704126</v>
      </c>
      <c r="CB42" s="16">
        <f t="shared" ref="CB42" si="227">IF(BP42=0,"",BP42/BG42%)</f>
        <v>4.4178813654588378</v>
      </c>
      <c r="CC42" s="17" t="str">
        <f t="shared" si="112"/>
        <v/>
      </c>
      <c r="CD42" s="17" t="str">
        <f t="shared" si="113"/>
        <v/>
      </c>
      <c r="CE42" s="17" t="str">
        <f t="shared" si="114"/>
        <v/>
      </c>
    </row>
    <row r="43" spans="1:83" ht="29.25" customHeight="1" x14ac:dyDescent="0.25">
      <c r="A43" s="8">
        <v>34</v>
      </c>
      <c r="B43" s="26" t="s">
        <v>65</v>
      </c>
      <c r="C43" s="12">
        <f>+'2019'!AP45</f>
        <v>1960</v>
      </c>
      <c r="D43" s="12">
        <f>+'2019'!AQ45</f>
        <v>1498</v>
      </c>
      <c r="E43" s="12">
        <f>+'2019'!AR45</f>
        <v>3458</v>
      </c>
      <c r="F43" s="15"/>
      <c r="G43" s="15"/>
      <c r="H43" s="15"/>
      <c r="I43" s="15"/>
      <c r="J43" s="15"/>
      <c r="K43" s="15"/>
      <c r="L43" s="14"/>
      <c r="M43" s="14"/>
      <c r="N43" s="15"/>
      <c r="O43" s="14"/>
      <c r="P43" s="14"/>
      <c r="Q43" s="15"/>
      <c r="R43" s="17" t="str">
        <f t="shared" si="31"/>
        <v/>
      </c>
      <c r="S43" s="17" t="str">
        <f t="shared" si="32"/>
        <v/>
      </c>
      <c r="T43" s="17" t="str">
        <f t="shared" si="33"/>
        <v/>
      </c>
      <c r="U43" s="17" t="str">
        <f t="shared" si="34"/>
        <v/>
      </c>
      <c r="V43" s="17" t="str">
        <f t="shared" si="35"/>
        <v/>
      </c>
      <c r="W43" s="17" t="str">
        <f t="shared" si="36"/>
        <v/>
      </c>
      <c r="X43" s="17" t="str">
        <f t="shared" si="37"/>
        <v/>
      </c>
      <c r="Y43" s="17" t="str">
        <f t="shared" si="38"/>
        <v/>
      </c>
      <c r="Z43" s="17" t="str">
        <f t="shared" si="39"/>
        <v/>
      </c>
      <c r="AA43" s="17" t="str">
        <f t="shared" si="40"/>
        <v/>
      </c>
      <c r="AB43" s="17" t="str">
        <f t="shared" si="41"/>
        <v/>
      </c>
      <c r="AC43" s="17" t="str">
        <f t="shared" si="42"/>
        <v/>
      </c>
      <c r="AD43" s="14">
        <f>+'2019'!CI45</f>
        <v>0</v>
      </c>
      <c r="AE43" s="14">
        <f>+'2019'!CJ45</f>
        <v>0</v>
      </c>
      <c r="AF43" s="14">
        <f>+'2019'!CK45</f>
        <v>0</v>
      </c>
      <c r="AG43" s="15"/>
      <c r="AH43" s="15"/>
      <c r="AI43" s="15"/>
      <c r="AJ43" s="15"/>
      <c r="AK43" s="15"/>
      <c r="AL43" s="15"/>
      <c r="AM43" s="14"/>
      <c r="AN43" s="14"/>
      <c r="AO43" s="15"/>
      <c r="AP43" s="14"/>
      <c r="AQ43" s="14"/>
      <c r="AR43" s="15"/>
      <c r="AS43" s="17" t="str">
        <f t="shared" ref="AS43:AU48" si="228">IF(AG43=0,"",AG43/AD43%)</f>
        <v/>
      </c>
      <c r="AT43" s="17" t="str">
        <f t="shared" si="228"/>
        <v/>
      </c>
      <c r="AU43" s="17" t="str">
        <f t="shared" si="228"/>
        <v/>
      </c>
      <c r="AV43" s="17" t="str">
        <f t="shared" si="68"/>
        <v/>
      </c>
      <c r="AW43" s="17" t="str">
        <f t="shared" si="69"/>
        <v/>
      </c>
      <c r="AX43" s="17" t="str">
        <f t="shared" si="70"/>
        <v/>
      </c>
      <c r="AY43" s="17" t="str">
        <f t="shared" si="71"/>
        <v/>
      </c>
      <c r="AZ43" s="17" t="str">
        <f t="shared" si="72"/>
        <v/>
      </c>
      <c r="BA43" s="17" t="str">
        <f t="shared" si="73"/>
        <v/>
      </c>
      <c r="BB43" s="17" t="str">
        <f t="shared" si="185"/>
        <v/>
      </c>
      <c r="BC43" s="17" t="str">
        <f t="shared" si="186"/>
        <v/>
      </c>
      <c r="BD43" s="17" t="str">
        <f t="shared" si="187"/>
        <v/>
      </c>
      <c r="BE43" s="12">
        <f>+'2019'!EB45</f>
        <v>0</v>
      </c>
      <c r="BF43" s="12">
        <f>+'2019'!EC45</f>
        <v>0</v>
      </c>
      <c r="BG43" s="12">
        <f>+'2019'!ED45</f>
        <v>0</v>
      </c>
      <c r="BH43" s="15"/>
      <c r="BI43" s="15"/>
      <c r="BJ43" s="15"/>
      <c r="BK43" s="15"/>
      <c r="BL43" s="15"/>
      <c r="BM43" s="15"/>
      <c r="BN43" s="14"/>
      <c r="BO43" s="14"/>
      <c r="BP43" s="15"/>
      <c r="BQ43" s="14"/>
      <c r="BR43" s="14"/>
      <c r="BS43" s="15"/>
      <c r="BT43" s="17" t="str">
        <f t="shared" si="49"/>
        <v/>
      </c>
      <c r="BU43" s="17" t="str">
        <f t="shared" si="50"/>
        <v/>
      </c>
      <c r="BV43" s="17" t="str">
        <f t="shared" si="51"/>
        <v/>
      </c>
      <c r="BW43" s="17" t="str">
        <f t="shared" si="52"/>
        <v/>
      </c>
      <c r="BX43" s="17" t="str">
        <f t="shared" si="53"/>
        <v/>
      </c>
      <c r="BY43" s="17" t="str">
        <f t="shared" si="54"/>
        <v/>
      </c>
      <c r="BZ43" s="17" t="str">
        <f t="shared" si="77"/>
        <v/>
      </c>
      <c r="CA43" s="17" t="str">
        <f t="shared" si="78"/>
        <v/>
      </c>
      <c r="CB43" s="17" t="str">
        <f t="shared" si="79"/>
        <v/>
      </c>
      <c r="CC43" s="17" t="str">
        <f t="shared" si="112"/>
        <v/>
      </c>
      <c r="CD43" s="17" t="str">
        <f t="shared" si="113"/>
        <v/>
      </c>
      <c r="CE43" s="17" t="str">
        <f t="shared" si="114"/>
        <v/>
      </c>
    </row>
    <row r="44" spans="1:83" ht="36" customHeight="1" x14ac:dyDescent="0.25">
      <c r="A44" s="8">
        <v>35</v>
      </c>
      <c r="B44" s="26" t="s">
        <v>97</v>
      </c>
      <c r="C44" s="12">
        <f>+'2019'!AP46</f>
        <v>1887</v>
      </c>
      <c r="D44" s="12">
        <f>+'2019'!AQ46</f>
        <v>1409</v>
      </c>
      <c r="E44" s="12">
        <f>+'2019'!AR46</f>
        <v>3296</v>
      </c>
      <c r="F44" s="18">
        <v>269</v>
      </c>
      <c r="G44" s="18">
        <v>352</v>
      </c>
      <c r="H44" s="13">
        <f t="shared" ref="H44:H47" si="229">+F44+G44</f>
        <v>621</v>
      </c>
      <c r="I44" s="18">
        <v>328</v>
      </c>
      <c r="J44" s="18">
        <v>190</v>
      </c>
      <c r="K44" s="13">
        <f>+I44+J44</f>
        <v>518</v>
      </c>
      <c r="L44" s="23">
        <v>1290</v>
      </c>
      <c r="M44" s="23">
        <v>867</v>
      </c>
      <c r="N44" s="13">
        <f>+L44+M44</f>
        <v>2157</v>
      </c>
      <c r="O44" s="14"/>
      <c r="P44" s="14"/>
      <c r="Q44" s="15"/>
      <c r="R44" s="16">
        <f t="shared" si="31"/>
        <v>14.255431902490725</v>
      </c>
      <c r="S44" s="16">
        <f t="shared" si="32"/>
        <v>24.982256919801276</v>
      </c>
      <c r="T44" s="16">
        <f t="shared" si="33"/>
        <v>18.841019417475728</v>
      </c>
      <c r="U44" s="16">
        <f t="shared" si="34"/>
        <v>17.382087970323262</v>
      </c>
      <c r="V44" s="16">
        <f t="shared" si="35"/>
        <v>13.484740951029099</v>
      </c>
      <c r="W44" s="16">
        <f t="shared" si="36"/>
        <v>15.716019417475728</v>
      </c>
      <c r="X44" s="16">
        <f t="shared" si="37"/>
        <v>68.362480127186004</v>
      </c>
      <c r="Y44" s="16">
        <f t="shared" si="38"/>
        <v>61.533002129169624</v>
      </c>
      <c r="Z44" s="16">
        <f t="shared" si="39"/>
        <v>65.442961165048544</v>
      </c>
      <c r="AA44" s="17" t="str">
        <f t="shared" si="40"/>
        <v/>
      </c>
      <c r="AB44" s="17" t="str">
        <f t="shared" si="41"/>
        <v/>
      </c>
      <c r="AC44" s="17" t="str">
        <f t="shared" si="42"/>
        <v/>
      </c>
      <c r="AD44" s="12">
        <f>+'2019'!CI46</f>
        <v>39</v>
      </c>
      <c r="AE44" s="12">
        <f>+'2019'!CJ46</f>
        <v>23</v>
      </c>
      <c r="AF44" s="12">
        <f>+'2019'!CK46</f>
        <v>62</v>
      </c>
      <c r="AG44" s="18">
        <v>9</v>
      </c>
      <c r="AH44" s="18">
        <v>9</v>
      </c>
      <c r="AI44" s="18">
        <f t="shared" si="204"/>
        <v>18</v>
      </c>
      <c r="AJ44" s="18">
        <v>12</v>
      </c>
      <c r="AK44" s="18">
        <v>10</v>
      </c>
      <c r="AL44" s="18">
        <f t="shared" ref="AL44" si="230">+AJ44+AK44</f>
        <v>22</v>
      </c>
      <c r="AM44" s="18">
        <v>18</v>
      </c>
      <c r="AN44" s="18">
        <v>4</v>
      </c>
      <c r="AO44" s="18">
        <f>+AM44+AN44</f>
        <v>22</v>
      </c>
      <c r="AP44" s="15"/>
      <c r="AQ44" s="15"/>
      <c r="AR44" s="15"/>
      <c r="AS44" s="16">
        <f t="shared" si="228"/>
        <v>23.076923076923077</v>
      </c>
      <c r="AT44" s="16">
        <f t="shared" si="228"/>
        <v>39.130434782608695</v>
      </c>
      <c r="AU44" s="16">
        <f t="shared" si="228"/>
        <v>29.032258064516128</v>
      </c>
      <c r="AV44" s="16">
        <f t="shared" ref="AV44" si="231">IF(AJ44=0,"",AJ44/AD44%)</f>
        <v>30.769230769230766</v>
      </c>
      <c r="AW44" s="16">
        <f t="shared" ref="AW44" si="232">IF(AK44=0,"",AK44/AE44%)</f>
        <v>43.478260869565219</v>
      </c>
      <c r="AX44" s="16">
        <f t="shared" ref="AX44" si="233">IF(AL44=0,"",AL44/AF44%)</f>
        <v>35.483870967741936</v>
      </c>
      <c r="AY44" s="16">
        <f t="shared" ref="AY44" si="234">IF(AM44=0,"",AM44/AD44%)</f>
        <v>46.153846153846153</v>
      </c>
      <c r="AZ44" s="16">
        <f t="shared" ref="AZ44" si="235">IF(AN44=0,"",AN44/AE44%)</f>
        <v>17.391304347826086</v>
      </c>
      <c r="BA44" s="16">
        <f t="shared" ref="BA44" si="236">IF(AO44=0,"",AO44/AF44%)</f>
        <v>35.483870967741936</v>
      </c>
      <c r="BB44" s="17" t="str">
        <f t="shared" ref="BB44" si="237">IF(AP44=0,"",AP44/AD44%)</f>
        <v/>
      </c>
      <c r="BC44" s="17" t="str">
        <f t="shared" ref="BC44" si="238">IF(AQ44=0,"",AQ44/AE44%)</f>
        <v/>
      </c>
      <c r="BD44" s="17" t="str">
        <f t="shared" ref="BD44" si="239">IF(AR44=0,"",AR44/AF44%)</f>
        <v/>
      </c>
      <c r="BE44" s="12">
        <f>+'2019'!EB46</f>
        <v>8</v>
      </c>
      <c r="BF44" s="12">
        <f>+'2019'!EC46</f>
        <v>3</v>
      </c>
      <c r="BG44" s="12">
        <f>+'2019'!ED46</f>
        <v>11</v>
      </c>
      <c r="BH44" s="18">
        <v>3</v>
      </c>
      <c r="BI44" s="18">
        <v>3</v>
      </c>
      <c r="BJ44" s="18">
        <f t="shared" ref="BJ44:BJ46" si="240">+BH44+BI44</f>
        <v>6</v>
      </c>
      <c r="BK44" s="18">
        <v>1</v>
      </c>
      <c r="BL44" s="15"/>
      <c r="BM44" s="18">
        <f>+BK44+BL44</f>
        <v>1</v>
      </c>
      <c r="BN44" s="18">
        <v>4</v>
      </c>
      <c r="BO44" s="15"/>
      <c r="BP44" s="18">
        <f>+BN44+BO44</f>
        <v>4</v>
      </c>
      <c r="BQ44" s="15"/>
      <c r="BR44" s="15"/>
      <c r="BS44" s="15"/>
      <c r="BT44" s="152">
        <f t="shared" si="49"/>
        <v>37.5</v>
      </c>
      <c r="BU44" s="152">
        <f t="shared" si="50"/>
        <v>100</v>
      </c>
      <c r="BV44" s="152">
        <f t="shared" si="51"/>
        <v>54.545454545454547</v>
      </c>
      <c r="BW44" s="152">
        <f t="shared" si="52"/>
        <v>12.5</v>
      </c>
      <c r="BX44" s="15" t="str">
        <f t="shared" si="53"/>
        <v/>
      </c>
      <c r="BY44" s="152">
        <f t="shared" si="54"/>
        <v>9.0909090909090917</v>
      </c>
      <c r="BZ44" s="152">
        <f t="shared" si="77"/>
        <v>50</v>
      </c>
      <c r="CA44" s="15" t="str">
        <f t="shared" si="78"/>
        <v/>
      </c>
      <c r="CB44" s="152">
        <f t="shared" si="79"/>
        <v>36.363636363636367</v>
      </c>
      <c r="CC44" s="17" t="str">
        <f t="shared" si="112"/>
        <v/>
      </c>
      <c r="CD44" s="17" t="str">
        <f t="shared" si="113"/>
        <v/>
      </c>
      <c r="CE44" s="17" t="str">
        <f t="shared" si="114"/>
        <v/>
      </c>
    </row>
    <row r="45" spans="1:83" ht="29.25" customHeight="1" x14ac:dyDescent="0.25">
      <c r="A45" s="8">
        <v>36</v>
      </c>
      <c r="B45" s="26" t="s">
        <v>67</v>
      </c>
      <c r="C45" s="12">
        <f>+'2019'!AP47</f>
        <v>842</v>
      </c>
      <c r="D45" s="12">
        <f>+'2019'!AQ47</f>
        <v>286</v>
      </c>
      <c r="E45" s="12">
        <f>+'2019'!AR47</f>
        <v>1128</v>
      </c>
      <c r="F45" s="18">
        <v>632</v>
      </c>
      <c r="G45" s="18">
        <v>109</v>
      </c>
      <c r="H45" s="23">
        <f t="shared" si="229"/>
        <v>741</v>
      </c>
      <c r="I45" s="15"/>
      <c r="J45" s="15"/>
      <c r="K45" s="15"/>
      <c r="L45" s="12">
        <v>210</v>
      </c>
      <c r="M45" s="12">
        <v>177</v>
      </c>
      <c r="N45" s="23">
        <f>L45+M45</f>
        <v>387</v>
      </c>
      <c r="O45" s="14"/>
      <c r="P45" s="14"/>
      <c r="Q45" s="15"/>
      <c r="R45" s="16">
        <f t="shared" si="31"/>
        <v>75.059382422802855</v>
      </c>
      <c r="S45" s="16">
        <f t="shared" si="32"/>
        <v>38.111888111888113</v>
      </c>
      <c r="T45" s="16">
        <f t="shared" si="33"/>
        <v>65.691489361702125</v>
      </c>
      <c r="U45" s="17" t="str">
        <f t="shared" si="34"/>
        <v/>
      </c>
      <c r="V45" s="17" t="str">
        <f t="shared" si="35"/>
        <v/>
      </c>
      <c r="W45" s="17" t="str">
        <f t="shared" si="36"/>
        <v/>
      </c>
      <c r="X45" s="16">
        <f t="shared" si="37"/>
        <v>24.940617577197148</v>
      </c>
      <c r="Y45" s="16">
        <f t="shared" si="38"/>
        <v>61.888111888111894</v>
      </c>
      <c r="Z45" s="16">
        <f t="shared" si="39"/>
        <v>34.308510638297875</v>
      </c>
      <c r="AA45" s="17" t="str">
        <f t="shared" si="40"/>
        <v/>
      </c>
      <c r="AB45" s="17" t="str">
        <f t="shared" si="41"/>
        <v/>
      </c>
      <c r="AC45" s="17" t="str">
        <f t="shared" si="42"/>
        <v/>
      </c>
      <c r="AD45" s="12">
        <f>+'2019'!CI47</f>
        <v>66</v>
      </c>
      <c r="AE45" s="12">
        <f>+'2019'!CJ47</f>
        <v>22</v>
      </c>
      <c r="AF45" s="12">
        <f>+'2019'!CK47</f>
        <v>88</v>
      </c>
      <c r="AG45" s="18">
        <v>50</v>
      </c>
      <c r="AH45" s="18">
        <v>8</v>
      </c>
      <c r="AI45" s="18">
        <v>58</v>
      </c>
      <c r="AJ45" s="15"/>
      <c r="AK45" s="15"/>
      <c r="AL45" s="14">
        <f>+AJ45+AK45</f>
        <v>0</v>
      </c>
      <c r="AM45" s="12">
        <v>16</v>
      </c>
      <c r="AN45" s="12">
        <v>14</v>
      </c>
      <c r="AO45" s="12">
        <f>+AM45+AN45</f>
        <v>30</v>
      </c>
      <c r="AP45" s="14"/>
      <c r="AQ45" s="14"/>
      <c r="AR45" s="15"/>
      <c r="AS45" s="16">
        <f t="shared" si="228"/>
        <v>75.757575757575751</v>
      </c>
      <c r="AT45" s="16">
        <f t="shared" si="228"/>
        <v>36.363636363636367</v>
      </c>
      <c r="AU45" s="16">
        <f t="shared" si="228"/>
        <v>65.909090909090907</v>
      </c>
      <c r="AV45" s="17" t="str">
        <f t="shared" si="68"/>
        <v/>
      </c>
      <c r="AW45" s="17" t="str">
        <f t="shared" si="69"/>
        <v/>
      </c>
      <c r="AX45" s="17" t="str">
        <f t="shared" si="70"/>
        <v/>
      </c>
      <c r="AY45" s="16">
        <f t="shared" si="71"/>
        <v>24.242424242424242</v>
      </c>
      <c r="AZ45" s="16">
        <f t="shared" si="72"/>
        <v>63.636363636363633</v>
      </c>
      <c r="BA45" s="16">
        <f t="shared" si="73"/>
        <v>34.090909090909093</v>
      </c>
      <c r="BB45" s="17" t="str">
        <f t="shared" si="185"/>
        <v/>
      </c>
      <c r="BC45" s="17" t="str">
        <f t="shared" si="186"/>
        <v/>
      </c>
      <c r="BD45" s="17" t="str">
        <f t="shared" si="187"/>
        <v/>
      </c>
      <c r="BE45" s="12">
        <f>+'2019'!EB47</f>
        <v>50</v>
      </c>
      <c r="BF45" s="12">
        <f>+'2019'!EC47</f>
        <v>16</v>
      </c>
      <c r="BG45" s="12">
        <f>+'2019'!ED47</f>
        <v>66</v>
      </c>
      <c r="BH45" s="18">
        <v>38</v>
      </c>
      <c r="BI45" s="18">
        <v>2</v>
      </c>
      <c r="BJ45" s="18">
        <v>40</v>
      </c>
      <c r="BK45" s="15"/>
      <c r="BL45" s="15"/>
      <c r="BM45" s="14">
        <f>+BK45+BL45</f>
        <v>0</v>
      </c>
      <c r="BN45" s="12">
        <v>12</v>
      </c>
      <c r="BO45" s="12">
        <v>14</v>
      </c>
      <c r="BP45" s="12">
        <f>+BN45+BO45</f>
        <v>26</v>
      </c>
      <c r="BQ45" s="14"/>
      <c r="BR45" s="14"/>
      <c r="BS45" s="15"/>
      <c r="BT45" s="152">
        <f t="shared" si="49"/>
        <v>76</v>
      </c>
      <c r="BU45" s="152">
        <f t="shared" si="50"/>
        <v>12.5</v>
      </c>
      <c r="BV45" s="152">
        <f t="shared" si="51"/>
        <v>60.606060606060602</v>
      </c>
      <c r="BW45" s="17" t="str">
        <f t="shared" si="52"/>
        <v/>
      </c>
      <c r="BX45" s="17" t="str">
        <f t="shared" si="53"/>
        <v/>
      </c>
      <c r="BY45" s="17" t="str">
        <f t="shared" si="54"/>
        <v/>
      </c>
      <c r="BZ45" s="16">
        <f t="shared" si="77"/>
        <v>24</v>
      </c>
      <c r="CA45" s="16">
        <f t="shared" si="78"/>
        <v>87.5</v>
      </c>
      <c r="CB45" s="16">
        <f t="shared" si="79"/>
        <v>39.393939393939391</v>
      </c>
      <c r="CC45" s="17" t="str">
        <f t="shared" si="112"/>
        <v/>
      </c>
      <c r="CD45" s="17" t="str">
        <f t="shared" si="113"/>
        <v/>
      </c>
      <c r="CE45" s="17" t="str">
        <f t="shared" si="114"/>
        <v/>
      </c>
    </row>
    <row r="46" spans="1:83" ht="29.25" customHeight="1" x14ac:dyDescent="0.25">
      <c r="A46" s="8">
        <v>37</v>
      </c>
      <c r="B46" s="26" t="s">
        <v>98</v>
      </c>
      <c r="C46" s="12">
        <f>+'2019'!AP48</f>
        <v>854</v>
      </c>
      <c r="D46" s="12">
        <f>+'2019'!AQ48</f>
        <v>466</v>
      </c>
      <c r="E46" s="12">
        <f>+'2019'!AR48</f>
        <v>1320</v>
      </c>
      <c r="F46" s="13">
        <v>854</v>
      </c>
      <c r="G46" s="13">
        <v>466</v>
      </c>
      <c r="H46" s="18">
        <f t="shared" si="229"/>
        <v>1320</v>
      </c>
      <c r="I46" s="15"/>
      <c r="J46" s="15"/>
      <c r="K46" s="15">
        <f>+I46+J46</f>
        <v>0</v>
      </c>
      <c r="L46" s="14"/>
      <c r="M46" s="14"/>
      <c r="N46" s="15"/>
      <c r="O46" s="14"/>
      <c r="P46" s="14"/>
      <c r="Q46" s="15"/>
      <c r="R46" s="16">
        <f t="shared" si="31"/>
        <v>100.00000000000001</v>
      </c>
      <c r="S46" s="16">
        <f t="shared" si="32"/>
        <v>100</v>
      </c>
      <c r="T46" s="16">
        <f t="shared" si="33"/>
        <v>100</v>
      </c>
      <c r="U46" s="17" t="str">
        <f t="shared" si="34"/>
        <v/>
      </c>
      <c r="V46" s="17" t="str">
        <f t="shared" si="35"/>
        <v/>
      </c>
      <c r="W46" s="17" t="str">
        <f t="shared" si="36"/>
        <v/>
      </c>
      <c r="X46" s="17" t="str">
        <f t="shared" si="37"/>
        <v/>
      </c>
      <c r="Y46" s="17" t="str">
        <f t="shared" si="38"/>
        <v/>
      </c>
      <c r="Z46" s="17" t="str">
        <f t="shared" si="39"/>
        <v/>
      </c>
      <c r="AA46" s="17" t="str">
        <f t="shared" si="40"/>
        <v/>
      </c>
      <c r="AB46" s="17" t="str">
        <f t="shared" si="41"/>
        <v/>
      </c>
      <c r="AC46" s="17" t="str">
        <f t="shared" si="42"/>
        <v/>
      </c>
      <c r="AD46" s="12">
        <f>+'2019'!CI48</f>
        <v>55</v>
      </c>
      <c r="AE46" s="12">
        <f>+'2019'!CJ48</f>
        <v>72</v>
      </c>
      <c r="AF46" s="12">
        <f>+'2019'!CK48</f>
        <v>127</v>
      </c>
      <c r="AG46" s="13">
        <v>55</v>
      </c>
      <c r="AH46" s="13">
        <v>72</v>
      </c>
      <c r="AI46" s="12">
        <f t="shared" ref="AI46:AI47" si="241">+AG46+AH46</f>
        <v>127</v>
      </c>
      <c r="AJ46" s="15"/>
      <c r="AK46" s="15"/>
      <c r="AL46" s="14">
        <f>+AJ46+AK46</f>
        <v>0</v>
      </c>
      <c r="AM46" s="14"/>
      <c r="AN46" s="14"/>
      <c r="AO46" s="14">
        <f>+AM46+AN46</f>
        <v>0</v>
      </c>
      <c r="AP46" s="14"/>
      <c r="AQ46" s="14"/>
      <c r="AR46" s="15"/>
      <c r="AS46" s="16">
        <f t="shared" si="228"/>
        <v>99.999999999999986</v>
      </c>
      <c r="AT46" s="16">
        <f t="shared" si="228"/>
        <v>100</v>
      </c>
      <c r="AU46" s="16">
        <f t="shared" si="228"/>
        <v>100</v>
      </c>
      <c r="AV46" s="17" t="str">
        <f t="shared" si="68"/>
        <v/>
      </c>
      <c r="AW46" s="17" t="str">
        <f t="shared" si="69"/>
        <v/>
      </c>
      <c r="AX46" s="17" t="str">
        <f t="shared" si="70"/>
        <v/>
      </c>
      <c r="AY46" s="17" t="str">
        <f t="shared" si="71"/>
        <v/>
      </c>
      <c r="AZ46" s="17" t="str">
        <f t="shared" si="72"/>
        <v/>
      </c>
      <c r="BA46" s="17" t="str">
        <f t="shared" si="73"/>
        <v/>
      </c>
      <c r="BB46" s="17" t="str">
        <f t="shared" si="185"/>
        <v/>
      </c>
      <c r="BC46" s="17" t="str">
        <f t="shared" si="186"/>
        <v/>
      </c>
      <c r="BD46" s="17" t="str">
        <f t="shared" si="187"/>
        <v/>
      </c>
      <c r="BE46" s="12">
        <f>+'2019'!EB48</f>
        <v>14</v>
      </c>
      <c r="BF46" s="12">
        <f>+'2019'!EC48</f>
        <v>12</v>
      </c>
      <c r="BG46" s="12">
        <f>+'2019'!ED48</f>
        <v>26</v>
      </c>
      <c r="BH46" s="13">
        <v>14</v>
      </c>
      <c r="BI46" s="13">
        <v>12</v>
      </c>
      <c r="BJ46" s="12">
        <f t="shared" si="240"/>
        <v>26</v>
      </c>
      <c r="BK46" s="15"/>
      <c r="BL46" s="15"/>
      <c r="BM46" s="14">
        <f>+BK46+BL46</f>
        <v>0</v>
      </c>
      <c r="BN46" s="14"/>
      <c r="BO46" s="14"/>
      <c r="BP46" s="14">
        <f>+BN46+BO46</f>
        <v>0</v>
      </c>
      <c r="BQ46" s="14"/>
      <c r="BR46" s="14"/>
      <c r="BS46" s="15"/>
      <c r="BT46" s="16">
        <f t="shared" si="49"/>
        <v>99.999999999999986</v>
      </c>
      <c r="BU46" s="16">
        <f t="shared" si="50"/>
        <v>100</v>
      </c>
      <c r="BV46" s="16">
        <f t="shared" si="51"/>
        <v>100</v>
      </c>
      <c r="BW46" s="17" t="str">
        <f t="shared" si="52"/>
        <v/>
      </c>
      <c r="BX46" s="17" t="str">
        <f t="shared" si="53"/>
        <v/>
      </c>
      <c r="BY46" s="17" t="str">
        <f t="shared" si="54"/>
        <v/>
      </c>
      <c r="BZ46" s="17" t="str">
        <f t="shared" si="77"/>
        <v/>
      </c>
      <c r="CA46" s="17" t="str">
        <f t="shared" si="78"/>
        <v/>
      </c>
      <c r="CB46" s="17" t="str">
        <f t="shared" si="79"/>
        <v/>
      </c>
      <c r="CC46" s="17" t="str">
        <f t="shared" si="112"/>
        <v/>
      </c>
      <c r="CD46" s="17" t="str">
        <f t="shared" si="113"/>
        <v/>
      </c>
      <c r="CE46" s="17" t="str">
        <f t="shared" si="114"/>
        <v/>
      </c>
    </row>
    <row r="47" spans="1:83" ht="29.25" customHeight="1" x14ac:dyDescent="0.25">
      <c r="A47" s="8">
        <v>38</v>
      </c>
      <c r="B47" s="26" t="s">
        <v>96</v>
      </c>
      <c r="C47" s="12">
        <f>+'2019'!AP49</f>
        <v>154</v>
      </c>
      <c r="D47" s="12">
        <f>+'2019'!AQ49</f>
        <v>177</v>
      </c>
      <c r="E47" s="12">
        <f>+'2019'!AR49</f>
        <v>331</v>
      </c>
      <c r="F47" s="15"/>
      <c r="G47" s="20">
        <v>55</v>
      </c>
      <c r="H47" s="18">
        <f t="shared" si="229"/>
        <v>55</v>
      </c>
      <c r="I47" s="13">
        <v>66</v>
      </c>
      <c r="J47" s="13">
        <v>63</v>
      </c>
      <c r="K47" s="13">
        <f>+I47+J47</f>
        <v>129</v>
      </c>
      <c r="L47" s="13">
        <v>88</v>
      </c>
      <c r="M47" s="13">
        <v>59</v>
      </c>
      <c r="N47" s="13">
        <f>L47+M47</f>
        <v>147</v>
      </c>
      <c r="O47" s="14"/>
      <c r="P47" s="14"/>
      <c r="Q47" s="15"/>
      <c r="R47" s="17" t="str">
        <f t="shared" si="31"/>
        <v/>
      </c>
      <c r="S47" s="16">
        <f t="shared" si="32"/>
        <v>31.073446327683616</v>
      </c>
      <c r="T47" s="16">
        <f t="shared" si="33"/>
        <v>16.61631419939577</v>
      </c>
      <c r="U47" s="16">
        <f t="shared" si="34"/>
        <v>42.857142857142854</v>
      </c>
      <c r="V47" s="16">
        <f t="shared" si="35"/>
        <v>35.593220338983052</v>
      </c>
      <c r="W47" s="16">
        <f t="shared" si="36"/>
        <v>38.972809667673715</v>
      </c>
      <c r="X47" s="16">
        <f t="shared" si="37"/>
        <v>57.142857142857139</v>
      </c>
      <c r="Y47" s="16">
        <f t="shared" si="38"/>
        <v>33.333333333333336</v>
      </c>
      <c r="Z47" s="16">
        <f t="shared" si="39"/>
        <v>44.410876132930511</v>
      </c>
      <c r="AA47" s="17" t="str">
        <f t="shared" si="40"/>
        <v/>
      </c>
      <c r="AB47" s="17" t="str">
        <f t="shared" si="41"/>
        <v/>
      </c>
      <c r="AC47" s="17" t="str">
        <f t="shared" si="42"/>
        <v/>
      </c>
      <c r="AD47" s="12">
        <f>+'2019'!CI49</f>
        <v>32</v>
      </c>
      <c r="AE47" s="12">
        <f>+'2019'!CJ49</f>
        <v>29</v>
      </c>
      <c r="AF47" s="12">
        <f>+'2019'!CK49</f>
        <v>61</v>
      </c>
      <c r="AG47" s="105"/>
      <c r="AH47" s="13">
        <v>15</v>
      </c>
      <c r="AI47" s="13">
        <f t="shared" si="241"/>
        <v>15</v>
      </c>
      <c r="AJ47" s="13">
        <v>13</v>
      </c>
      <c r="AK47" s="13">
        <v>8</v>
      </c>
      <c r="AL47" s="13">
        <f>+AJ47+AK47</f>
        <v>21</v>
      </c>
      <c r="AM47" s="13">
        <v>19</v>
      </c>
      <c r="AN47" s="13">
        <v>6</v>
      </c>
      <c r="AO47" s="13">
        <f>+AM47+AN47</f>
        <v>25</v>
      </c>
      <c r="AP47" s="14"/>
      <c r="AQ47" s="14"/>
      <c r="AR47" s="15"/>
      <c r="AS47" s="17" t="str">
        <f t="shared" si="228"/>
        <v/>
      </c>
      <c r="AT47" s="17">
        <f t="shared" si="228"/>
        <v>51.724137931034484</v>
      </c>
      <c r="AU47" s="17">
        <f t="shared" si="228"/>
        <v>24.590163934426229</v>
      </c>
      <c r="AV47" s="16">
        <f t="shared" si="68"/>
        <v>40.625</v>
      </c>
      <c r="AW47" s="16">
        <f t="shared" si="69"/>
        <v>27.586206896551726</v>
      </c>
      <c r="AX47" s="16">
        <f t="shared" si="70"/>
        <v>34.42622950819672</v>
      </c>
      <c r="AY47" s="16">
        <f t="shared" si="71"/>
        <v>59.375</v>
      </c>
      <c r="AZ47" s="16">
        <f t="shared" si="72"/>
        <v>20.689655172413794</v>
      </c>
      <c r="BA47" s="16">
        <f t="shared" si="73"/>
        <v>40.983606557377051</v>
      </c>
      <c r="BB47" s="17" t="str">
        <f t="shared" si="185"/>
        <v/>
      </c>
      <c r="BC47" s="17" t="str">
        <f t="shared" si="186"/>
        <v/>
      </c>
      <c r="BD47" s="17" t="str">
        <f t="shared" si="187"/>
        <v/>
      </c>
      <c r="BE47" s="12">
        <f>+'2019'!EB49</f>
        <v>12</v>
      </c>
      <c r="BF47" s="12">
        <f>+'2019'!EC49</f>
        <v>18</v>
      </c>
      <c r="BG47" s="12">
        <f>+'2019'!ED49</f>
        <v>30</v>
      </c>
      <c r="BH47" s="15"/>
      <c r="BI47" s="15"/>
      <c r="BJ47" s="15"/>
      <c r="BK47" s="13">
        <v>5</v>
      </c>
      <c r="BL47" s="13">
        <v>15</v>
      </c>
      <c r="BM47" s="13">
        <f>+BK47+BL47</f>
        <v>20</v>
      </c>
      <c r="BN47" s="13">
        <v>7</v>
      </c>
      <c r="BO47" s="13">
        <v>3</v>
      </c>
      <c r="BP47" s="13">
        <f>+BN47+BO47</f>
        <v>10</v>
      </c>
      <c r="BQ47" s="14"/>
      <c r="BR47" s="14"/>
      <c r="BS47" s="15"/>
      <c r="BT47" s="17" t="str">
        <f t="shared" si="49"/>
        <v/>
      </c>
      <c r="BU47" s="17" t="str">
        <f t="shared" si="50"/>
        <v/>
      </c>
      <c r="BV47" s="17" t="str">
        <f t="shared" si="51"/>
        <v/>
      </c>
      <c r="BW47" s="16">
        <f t="shared" si="52"/>
        <v>41.666666666666671</v>
      </c>
      <c r="BX47" s="16">
        <f t="shared" si="53"/>
        <v>83.333333333333343</v>
      </c>
      <c r="BY47" s="16">
        <f t="shared" si="54"/>
        <v>66.666666666666671</v>
      </c>
      <c r="BZ47" s="16">
        <f t="shared" si="77"/>
        <v>58.333333333333336</v>
      </c>
      <c r="CA47" s="16">
        <f t="shared" si="78"/>
        <v>16.666666666666668</v>
      </c>
      <c r="CB47" s="16">
        <f t="shared" si="79"/>
        <v>33.333333333333336</v>
      </c>
      <c r="CC47" s="17" t="str">
        <f t="shared" si="112"/>
        <v/>
      </c>
      <c r="CD47" s="17" t="str">
        <f t="shared" si="113"/>
        <v/>
      </c>
      <c r="CE47" s="17" t="str">
        <f t="shared" si="114"/>
        <v/>
      </c>
    </row>
    <row r="48" spans="1:83" ht="29.25" customHeight="1" x14ac:dyDescent="0.25">
      <c r="A48" s="8">
        <v>39</v>
      </c>
      <c r="B48" s="26" t="s">
        <v>31</v>
      </c>
      <c r="C48" s="12">
        <f>+'2019'!AP50</f>
        <v>8442</v>
      </c>
      <c r="D48" s="12">
        <f>+'2019'!AQ50</f>
        <v>3526</v>
      </c>
      <c r="E48" s="12">
        <f>+'2019'!AR50</f>
        <v>11968</v>
      </c>
      <c r="F48" s="157">
        <v>8442</v>
      </c>
      <c r="G48" s="157">
        <v>3526</v>
      </c>
      <c r="H48" s="157">
        <v>11968</v>
      </c>
      <c r="I48" s="15"/>
      <c r="J48" s="15"/>
      <c r="K48" s="15"/>
      <c r="L48" s="14"/>
      <c r="M48" s="14"/>
      <c r="N48" s="15"/>
      <c r="O48" s="14"/>
      <c r="P48" s="14"/>
      <c r="Q48" s="15"/>
      <c r="R48" s="16">
        <f t="shared" ref="R48" si="242">IF(F48=0,"",F48/C48%)</f>
        <v>100</v>
      </c>
      <c r="S48" s="16">
        <f t="shared" ref="S48" si="243">IF(G48=0,"",G48/D48%)</f>
        <v>100</v>
      </c>
      <c r="T48" s="16">
        <f t="shared" ref="T48" si="244">IF(H48=0,"",H48/E48%)</f>
        <v>100</v>
      </c>
      <c r="U48" s="17"/>
      <c r="V48" s="17"/>
      <c r="W48" s="17"/>
      <c r="X48" s="17"/>
      <c r="Y48" s="17"/>
      <c r="Z48" s="17"/>
      <c r="AA48" s="17"/>
      <c r="AB48" s="17"/>
      <c r="AC48" s="17"/>
      <c r="AD48" s="12">
        <f>+'2019'!CI50</f>
        <v>986</v>
      </c>
      <c r="AE48" s="12">
        <f>+'2019'!CJ50</f>
        <v>684</v>
      </c>
      <c r="AF48" s="12">
        <f>+'2019'!CK50</f>
        <v>1670</v>
      </c>
      <c r="AG48" s="13">
        <v>986</v>
      </c>
      <c r="AH48" s="13">
        <v>684</v>
      </c>
      <c r="AI48" s="13">
        <v>1670</v>
      </c>
      <c r="AJ48" s="15"/>
      <c r="AK48" s="15"/>
      <c r="AL48" s="15"/>
      <c r="AM48" s="14"/>
      <c r="AN48" s="14"/>
      <c r="AO48" s="15"/>
      <c r="AP48" s="14"/>
      <c r="AQ48" s="14"/>
      <c r="AR48" s="15"/>
      <c r="AS48" s="16">
        <f t="shared" si="228"/>
        <v>100</v>
      </c>
      <c r="AT48" s="16">
        <f t="shared" si="228"/>
        <v>100</v>
      </c>
      <c r="AU48" s="16">
        <f t="shared" si="228"/>
        <v>100</v>
      </c>
      <c r="AV48" s="17"/>
      <c r="AW48" s="17"/>
      <c r="AX48" s="17"/>
      <c r="AY48" s="17"/>
      <c r="AZ48" s="17"/>
      <c r="BA48" s="17"/>
      <c r="BB48" s="17"/>
      <c r="BC48" s="17"/>
      <c r="BD48" s="17"/>
      <c r="BE48" s="12">
        <f>+'2019'!EB50</f>
        <v>67</v>
      </c>
      <c r="BF48" s="12">
        <f>+'2019'!EC50</f>
        <v>28</v>
      </c>
      <c r="BG48" s="12">
        <f>+'2019'!ED50</f>
        <v>95</v>
      </c>
      <c r="BH48" s="13">
        <v>67</v>
      </c>
      <c r="BI48" s="13">
        <v>28</v>
      </c>
      <c r="BJ48" s="13">
        <v>95</v>
      </c>
      <c r="BK48" s="15"/>
      <c r="BL48" s="15"/>
      <c r="BM48" s="15"/>
      <c r="BN48" s="14"/>
      <c r="BO48" s="14"/>
      <c r="BP48" s="15"/>
      <c r="BQ48" s="14"/>
      <c r="BR48" s="14"/>
      <c r="BS48" s="15"/>
      <c r="BT48" s="152">
        <f t="shared" ref="BT48:BT49" si="245">IF(BH48=0,"",BH48/BE48%)</f>
        <v>100</v>
      </c>
      <c r="BU48" s="152">
        <f t="shared" ref="BU48:BU49" si="246">IF(BI48=0,"",BI48/BF48%)</f>
        <v>99.999999999999986</v>
      </c>
      <c r="BV48" s="152">
        <f t="shared" ref="BV48:BV49" si="247">IF(BJ48=0,"",BJ48/BG48%)</f>
        <v>100</v>
      </c>
      <c r="BW48" s="17"/>
      <c r="BX48" s="17"/>
      <c r="BY48" s="17"/>
      <c r="BZ48" s="17"/>
      <c r="CA48" s="17"/>
      <c r="CB48" s="17"/>
      <c r="CC48" s="17" t="str">
        <f>IF(BN48=0,"",BQ48/BE48%)</f>
        <v/>
      </c>
      <c r="CD48" s="17" t="str">
        <f>IF(BO48=0,"",BR48/BF48%)</f>
        <v/>
      </c>
      <c r="CE48" s="17" t="str">
        <f>IF(BP48=0,"",BS48/BG48%)</f>
        <v/>
      </c>
    </row>
    <row r="49" spans="1:83" ht="29.25" customHeight="1" x14ac:dyDescent="0.25">
      <c r="A49" s="8">
        <v>40</v>
      </c>
      <c r="B49" s="26" t="s">
        <v>74</v>
      </c>
      <c r="C49" s="12">
        <f>+'2019'!AP51</f>
        <v>623</v>
      </c>
      <c r="D49" s="12">
        <f>+'2019'!AQ51</f>
        <v>40</v>
      </c>
      <c r="E49" s="12">
        <f>+'2019'!AR51</f>
        <v>663</v>
      </c>
      <c r="F49" s="18">
        <v>623</v>
      </c>
      <c r="G49" s="18">
        <v>40</v>
      </c>
      <c r="H49" s="23">
        <f>F49+G49</f>
        <v>663</v>
      </c>
      <c r="I49" s="15"/>
      <c r="J49" s="15"/>
      <c r="K49" s="15"/>
      <c r="L49" s="14"/>
      <c r="M49" s="14"/>
      <c r="N49" s="15"/>
      <c r="O49" s="14"/>
      <c r="P49" s="14"/>
      <c r="Q49" s="15"/>
      <c r="R49" s="16">
        <f t="shared" ref="R49" si="248">IF(F49=0,"",F49/C49%)</f>
        <v>100</v>
      </c>
      <c r="S49" s="16">
        <f t="shared" ref="S49" si="249">IF(G49=0,"",G49/D49%)</f>
        <v>100</v>
      </c>
      <c r="T49" s="16">
        <f t="shared" ref="T49" si="250">IF(H49=0,"",H49/E49%)</f>
        <v>100</v>
      </c>
      <c r="U49" s="17"/>
      <c r="V49" s="17"/>
      <c r="W49" s="17"/>
      <c r="X49" s="17"/>
      <c r="Y49" s="17"/>
      <c r="Z49" s="17"/>
      <c r="AA49" s="17" t="str">
        <f t="shared" ref="AA49:AC51" si="251">IF(O49=0,"",O49/C49%)</f>
        <v/>
      </c>
      <c r="AB49" s="17" t="str">
        <f t="shared" si="251"/>
        <v/>
      </c>
      <c r="AC49" s="17" t="str">
        <f t="shared" si="251"/>
        <v/>
      </c>
      <c r="AD49" s="12">
        <f>+'2019'!CI51</f>
        <v>12</v>
      </c>
      <c r="AE49" s="12">
        <f>+'2019'!CJ51</f>
        <v>4</v>
      </c>
      <c r="AF49" s="12">
        <f>+'2019'!CK51</f>
        <v>16</v>
      </c>
      <c r="AG49" s="18">
        <v>12</v>
      </c>
      <c r="AH49" s="18">
        <v>4</v>
      </c>
      <c r="AI49" s="18">
        <v>16</v>
      </c>
      <c r="AJ49" s="15"/>
      <c r="AK49" s="15"/>
      <c r="AL49" s="15"/>
      <c r="AM49" s="14"/>
      <c r="AN49" s="14"/>
      <c r="AO49" s="15"/>
      <c r="AP49" s="14"/>
      <c r="AQ49" s="14"/>
      <c r="AR49" s="15"/>
      <c r="AS49" s="17"/>
      <c r="AT49" s="17"/>
      <c r="AU49" s="17"/>
      <c r="AV49" s="17" t="str">
        <f>IF(AJ49=0,"",AJ49/AD49%)</f>
        <v/>
      </c>
      <c r="AW49" s="17" t="str">
        <f>IF(AK49=0,"",AK49/AE49%)</f>
        <v/>
      </c>
      <c r="AX49" s="17" t="str">
        <f>IF(AL49=0,"",AL49/AF49%)</f>
        <v/>
      </c>
      <c r="AY49" s="17" t="str">
        <f>IF(AM49=0,"",AM49/AD49%)</f>
        <v/>
      </c>
      <c r="AZ49" s="17" t="str">
        <f>IF(AN49=0,"",AN49/AE49%)</f>
        <v/>
      </c>
      <c r="BA49" s="17" t="str">
        <f>IF(AO49=0,"",AO49/AF49%)</f>
        <v/>
      </c>
      <c r="BB49" s="17" t="str">
        <f t="shared" ref="BB49:BD51" si="252">IF(AP49=0,"",AP49/AD49%)</f>
        <v/>
      </c>
      <c r="BC49" s="17" t="str">
        <f t="shared" si="252"/>
        <v/>
      </c>
      <c r="BD49" s="17" t="str">
        <f t="shared" si="252"/>
        <v/>
      </c>
      <c r="BE49" s="12">
        <f>+'2019'!EB51</f>
        <v>11</v>
      </c>
      <c r="BF49" s="12">
        <f>+'2019'!EC51</f>
        <v>0</v>
      </c>
      <c r="BG49" s="12">
        <f>+'2019'!ED51</f>
        <v>11</v>
      </c>
      <c r="BH49" s="18">
        <v>11</v>
      </c>
      <c r="BI49" s="17"/>
      <c r="BJ49" s="18">
        <v>11</v>
      </c>
      <c r="BK49" s="15"/>
      <c r="BL49" s="15"/>
      <c r="BM49" s="15"/>
      <c r="BN49" s="14"/>
      <c r="BO49" s="14"/>
      <c r="BP49" s="15"/>
      <c r="BQ49" s="14"/>
      <c r="BR49" s="14"/>
      <c r="BS49" s="15"/>
      <c r="BT49" s="16">
        <f t="shared" si="245"/>
        <v>100</v>
      </c>
      <c r="BU49" s="17" t="str">
        <f t="shared" si="246"/>
        <v/>
      </c>
      <c r="BV49" s="16">
        <f t="shared" si="247"/>
        <v>100</v>
      </c>
      <c r="BW49" s="17"/>
      <c r="BX49" s="17"/>
      <c r="BY49" s="17"/>
      <c r="BZ49" s="17"/>
      <c r="CA49" s="17"/>
      <c r="CB49" s="17"/>
      <c r="CC49" s="17"/>
      <c r="CD49" s="17"/>
      <c r="CE49" s="17"/>
    </row>
    <row r="50" spans="1:83" ht="29.25" customHeight="1" x14ac:dyDescent="0.25">
      <c r="A50" s="8">
        <v>41</v>
      </c>
      <c r="B50" s="26" t="s">
        <v>103</v>
      </c>
      <c r="C50" s="12">
        <f>+'2019'!AP52</f>
        <v>12698</v>
      </c>
      <c r="D50" s="12">
        <f>+'2019'!AQ52</f>
        <v>11242</v>
      </c>
      <c r="E50" s="12">
        <f>+'2019'!AR52</f>
        <v>23940</v>
      </c>
      <c r="F50" s="15"/>
      <c r="G50" s="15"/>
      <c r="H50" s="14"/>
      <c r="I50" s="14"/>
      <c r="J50" s="15"/>
      <c r="K50" s="15"/>
      <c r="L50" s="14"/>
      <c r="M50" s="14"/>
      <c r="N50" s="15"/>
      <c r="O50" s="13">
        <v>12698</v>
      </c>
      <c r="P50" s="13">
        <v>11242</v>
      </c>
      <c r="Q50" s="18">
        <v>23940</v>
      </c>
      <c r="R50" s="17" t="str">
        <f t="shared" ref="R50:R51" si="253">IF(F50=0,"",F50/C50%)</f>
        <v/>
      </c>
      <c r="S50" s="17" t="str">
        <f t="shared" ref="S50:S51" si="254">IF(G50=0,"",G50/D50%)</f>
        <v/>
      </c>
      <c r="T50" s="17" t="str">
        <f t="shared" ref="T50:T51" si="255">IF(H50=0,"",H50/E50%)</f>
        <v/>
      </c>
      <c r="U50" s="17" t="str">
        <f t="shared" ref="U50:U51" si="256">IF(I50=0,"",I50/C50%)</f>
        <v/>
      </c>
      <c r="V50" s="17" t="str">
        <f t="shared" ref="V50:V51" si="257">IF(J50=0,"",J50/D50%)</f>
        <v/>
      </c>
      <c r="W50" s="17" t="str">
        <f t="shared" ref="W50:W51" si="258">IF(K50=0,"",K50/E50%)</f>
        <v/>
      </c>
      <c r="X50" s="17" t="str">
        <f t="shared" ref="X50:X51" si="259">IF(L50=0,"",L50/C50%)</f>
        <v/>
      </c>
      <c r="Y50" s="17" t="str">
        <f t="shared" ref="Y50:Y51" si="260">IF(M50=0,"",M50/D50%)</f>
        <v/>
      </c>
      <c r="Z50" s="17" t="str">
        <f t="shared" ref="Z50:Z51" si="261">IF(N50=0,"",N50/E50%)</f>
        <v/>
      </c>
      <c r="AA50" s="16">
        <f t="shared" si="251"/>
        <v>100</v>
      </c>
      <c r="AB50" s="16">
        <f t="shared" si="251"/>
        <v>100</v>
      </c>
      <c r="AC50" s="16">
        <f t="shared" si="251"/>
        <v>100</v>
      </c>
      <c r="AD50" s="12">
        <f>+'2019'!CI52</f>
        <v>830</v>
      </c>
      <c r="AE50" s="12">
        <f>+'2019'!CJ52</f>
        <v>967</v>
      </c>
      <c r="AF50" s="12">
        <f>+'2019'!CK52</f>
        <v>1797</v>
      </c>
      <c r="AG50" s="15"/>
      <c r="AH50" s="15"/>
      <c r="AI50" s="15"/>
      <c r="AJ50" s="15"/>
      <c r="AK50" s="15"/>
      <c r="AL50" s="15"/>
      <c r="AM50" s="15"/>
      <c r="AN50" s="15"/>
      <c r="AO50" s="15"/>
      <c r="AP50" s="13">
        <v>830</v>
      </c>
      <c r="AQ50" s="13">
        <v>967</v>
      </c>
      <c r="AR50" s="18">
        <v>1797</v>
      </c>
      <c r="AS50" s="17"/>
      <c r="AT50" s="17"/>
      <c r="AU50" s="17"/>
      <c r="AV50" s="17"/>
      <c r="AW50" s="17"/>
      <c r="AX50" s="17"/>
      <c r="AY50" s="17"/>
      <c r="AZ50" s="17"/>
      <c r="BA50" s="17"/>
      <c r="BB50" s="16">
        <f t="shared" si="252"/>
        <v>99.999999999999986</v>
      </c>
      <c r="BC50" s="16">
        <f t="shared" si="252"/>
        <v>100</v>
      </c>
      <c r="BD50" s="16">
        <f t="shared" si="252"/>
        <v>100</v>
      </c>
      <c r="BE50" s="12">
        <f>+'2019'!EB52</f>
        <v>77</v>
      </c>
      <c r="BF50" s="12">
        <f>+'2019'!EC52</f>
        <v>96</v>
      </c>
      <c r="BG50" s="12">
        <f>+'2019'!ED52</f>
        <v>173</v>
      </c>
      <c r="BH50" s="17"/>
      <c r="BI50" s="17"/>
      <c r="BJ50" s="17"/>
      <c r="BK50" s="17"/>
      <c r="BL50" s="17"/>
      <c r="BM50" s="17"/>
      <c r="BN50" s="17"/>
      <c r="BO50" s="17"/>
      <c r="BP50" s="17"/>
      <c r="BQ50" s="13">
        <v>77</v>
      </c>
      <c r="BR50" s="13">
        <v>96</v>
      </c>
      <c r="BS50" s="18">
        <v>173</v>
      </c>
      <c r="BT50" s="17"/>
      <c r="BU50" s="17"/>
      <c r="BV50" s="17"/>
      <c r="BW50" s="17"/>
      <c r="BX50" s="17"/>
      <c r="BY50" s="17"/>
      <c r="BZ50" s="17"/>
      <c r="CA50" s="17"/>
      <c r="CB50" s="17"/>
      <c r="CC50" s="16">
        <f>IF(BQ50=0,"",BQ50/BE50%)</f>
        <v>100</v>
      </c>
      <c r="CD50" s="16">
        <f>IF(BR50=0,"",BR50/BF50%)</f>
        <v>100</v>
      </c>
      <c r="CE50" s="16">
        <f>IF(BS50=0,"",BS50/BG50%)</f>
        <v>100</v>
      </c>
    </row>
    <row r="51" spans="1:83" ht="29.25" customHeight="1" x14ac:dyDescent="0.25">
      <c r="A51" s="50" t="s">
        <v>0</v>
      </c>
      <c r="B51" s="51"/>
      <c r="C51" s="158">
        <f>+'2019'!AP53</f>
        <v>5862080</v>
      </c>
      <c r="D51" s="158">
        <f>+'2019'!AQ53</f>
        <v>5656413</v>
      </c>
      <c r="E51" s="158">
        <f>+'2019'!AR53</f>
        <v>11518493</v>
      </c>
      <c r="F51" s="158">
        <f>SUM(F9:F50)</f>
        <v>1762663</v>
      </c>
      <c r="G51" s="158">
        <f t="shared" ref="G51:Q51" si="262">SUM(G9:G50)</f>
        <v>2345884</v>
      </c>
      <c r="H51" s="158">
        <f t="shared" si="262"/>
        <v>4108547</v>
      </c>
      <c r="I51" s="158">
        <f t="shared" si="262"/>
        <v>903240</v>
      </c>
      <c r="J51" s="158">
        <f t="shared" si="262"/>
        <v>867313</v>
      </c>
      <c r="K51" s="158">
        <f t="shared" si="262"/>
        <v>1770553</v>
      </c>
      <c r="L51" s="158">
        <f t="shared" si="262"/>
        <v>2807846</v>
      </c>
      <c r="M51" s="158">
        <f t="shared" si="262"/>
        <v>2095742</v>
      </c>
      <c r="N51" s="158">
        <f t="shared" si="262"/>
        <v>4903588</v>
      </c>
      <c r="O51" s="158">
        <f t="shared" si="262"/>
        <v>220582</v>
      </c>
      <c r="P51" s="158">
        <f t="shared" si="262"/>
        <v>176331</v>
      </c>
      <c r="Q51" s="158">
        <f t="shared" si="262"/>
        <v>396913</v>
      </c>
      <c r="R51" s="158">
        <f t="shared" si="253"/>
        <v>30.068900458540313</v>
      </c>
      <c r="S51" s="158">
        <f t="shared" si="254"/>
        <v>41.472997109652354</v>
      </c>
      <c r="T51" s="158">
        <f t="shared" si="255"/>
        <v>35.669136578891006</v>
      </c>
      <c r="U51" s="158">
        <f t="shared" si="256"/>
        <v>15.408182761067744</v>
      </c>
      <c r="V51" s="158">
        <f t="shared" si="257"/>
        <v>15.33326862801567</v>
      </c>
      <c r="W51" s="158">
        <f t="shared" si="258"/>
        <v>15.37139450447207</v>
      </c>
      <c r="X51" s="158">
        <f t="shared" si="259"/>
        <v>47.898459249959053</v>
      </c>
      <c r="Y51" s="158">
        <f t="shared" si="260"/>
        <v>37.050724549285917</v>
      </c>
      <c r="Z51" s="158">
        <f t="shared" si="261"/>
        <v>42.57143707948601</v>
      </c>
      <c r="AA51" s="158">
        <f t="shared" si="251"/>
        <v>3.7628623287297338</v>
      </c>
      <c r="AB51" s="158">
        <f t="shared" si="251"/>
        <v>3.1173643084407026</v>
      </c>
      <c r="AC51" s="158">
        <f t="shared" si="251"/>
        <v>3.4458761228573915</v>
      </c>
      <c r="AD51" s="158">
        <f>+'2019'!CI53</f>
        <v>901202</v>
      </c>
      <c r="AE51" s="158">
        <f>+'2019'!CJ53</f>
        <v>889067</v>
      </c>
      <c r="AF51" s="158">
        <f>+'2019'!CK53</f>
        <v>1790269</v>
      </c>
      <c r="AG51" s="158">
        <f>SUM(AG9:AG50)</f>
        <v>359166</v>
      </c>
      <c r="AH51" s="158">
        <f t="shared" ref="AH51" si="263">SUM(AH9:AH50)</f>
        <v>443713</v>
      </c>
      <c r="AI51" s="158">
        <f t="shared" ref="AI51" si="264">SUM(AI9:AI50)</f>
        <v>802879</v>
      </c>
      <c r="AJ51" s="158">
        <f t="shared" ref="AJ51" si="265">SUM(AJ9:AJ50)</f>
        <v>108197</v>
      </c>
      <c r="AK51" s="158">
        <f t="shared" ref="AK51" si="266">SUM(AK9:AK50)</f>
        <v>112420</v>
      </c>
      <c r="AL51" s="158">
        <f t="shared" ref="AL51" si="267">SUM(AL9:AL50)</f>
        <v>220617</v>
      </c>
      <c r="AM51" s="158">
        <f t="shared" ref="AM51" si="268">SUM(AM9:AM50)</f>
        <v>375433</v>
      </c>
      <c r="AN51" s="158">
        <f t="shared" ref="AN51" si="269">SUM(AN9:AN50)</f>
        <v>285321</v>
      </c>
      <c r="AO51" s="158">
        <f t="shared" ref="AO51" si="270">SUM(AO9:AO50)</f>
        <v>660754</v>
      </c>
      <c r="AP51" s="158">
        <f t="shared" ref="AP51" si="271">SUM(AP9:AP50)</f>
        <v>41854</v>
      </c>
      <c r="AQ51" s="158">
        <f t="shared" ref="AQ51" si="272">SUM(AQ9:AQ50)</f>
        <v>34577</v>
      </c>
      <c r="AR51" s="158">
        <f t="shared" ref="AR51" si="273">SUM(AR9:AR50)</f>
        <v>76431</v>
      </c>
      <c r="AS51" s="159">
        <f t="shared" ref="AS51" si="274">IF(AG51=0,"",AG51/AD51%)</f>
        <v>39.854105960705809</v>
      </c>
      <c r="AT51" s="159">
        <f t="shared" ref="AT51" si="275">IF(AH51=0,"",AH51/AE51%)</f>
        <v>49.907712242159477</v>
      </c>
      <c r="AU51" s="159">
        <f t="shared" ref="AU51" si="276">IF(AI51=0,"",AI51/AF51%)</f>
        <v>44.846835866565307</v>
      </c>
      <c r="AV51" s="159">
        <f t="shared" ref="AV51" si="277">IF(AJ51=0,"",AJ51/AD51%)</f>
        <v>12.005854403341315</v>
      </c>
      <c r="AW51" s="159">
        <f t="shared" ref="AW51" si="278">IF(AK51=0,"",AK51/AE51%)</f>
        <v>12.644716314968388</v>
      </c>
      <c r="AX51" s="159">
        <f t="shared" ref="AX51" si="279">IF(AL51=0,"",AL51/AF51%)</f>
        <v>12.323120156803252</v>
      </c>
      <c r="AY51" s="159">
        <f t="shared" ref="AY51" si="280">IF(AM51=0,"",AM51/AD51%)</f>
        <v>41.659139682335365</v>
      </c>
      <c r="AZ51" s="159">
        <f t="shared" ref="AZ51" si="281">IF(AN51=0,"",AN51/AE51%)</f>
        <v>32.092182029025935</v>
      </c>
      <c r="BA51" s="159">
        <f t="shared" ref="BA51" si="282">IF(AO51=0,"",AO51/AF51%)</f>
        <v>36.908084762680922</v>
      </c>
      <c r="BB51" s="159">
        <f t="shared" si="252"/>
        <v>4.6442418015051006</v>
      </c>
      <c r="BC51" s="159">
        <f t="shared" si="252"/>
        <v>3.8891332149320581</v>
      </c>
      <c r="BD51" s="159">
        <f t="shared" si="252"/>
        <v>4.2692466886261231</v>
      </c>
      <c r="BE51" s="158">
        <f>+'2019'!EB53</f>
        <v>348328</v>
      </c>
      <c r="BF51" s="158">
        <f>+'2019'!EC53</f>
        <v>360317</v>
      </c>
      <c r="BG51" s="158">
        <f>+'2019'!ED53</f>
        <v>708645</v>
      </c>
      <c r="BH51" s="158">
        <f t="shared" ref="BH51" si="283">SUM(BH9:BH50)</f>
        <v>180679</v>
      </c>
      <c r="BI51" s="158">
        <f t="shared" ref="BI51" si="284">SUM(BI9:BI50)</f>
        <v>209633</v>
      </c>
      <c r="BJ51" s="158">
        <f t="shared" ref="BJ51" si="285">SUM(BJ9:BJ50)</f>
        <v>390312</v>
      </c>
      <c r="BK51" s="158">
        <f t="shared" ref="BK51" si="286">SUM(BK9:BK50)</f>
        <v>29480</v>
      </c>
      <c r="BL51" s="158">
        <f t="shared" ref="BL51" si="287">SUM(BL9:BL50)</f>
        <v>26301</v>
      </c>
      <c r="BM51" s="158">
        <f t="shared" ref="BM51" si="288">SUM(BM9:BM50)</f>
        <v>55781</v>
      </c>
      <c r="BN51" s="158">
        <f t="shared" ref="BN51" si="289">SUM(BN9:BN50)</f>
        <v>108129</v>
      </c>
      <c r="BO51" s="158">
        <f t="shared" ref="BO51" si="290">SUM(BO9:BO50)</f>
        <v>92933</v>
      </c>
      <c r="BP51" s="158">
        <f t="shared" ref="BP51" si="291">SUM(BP9:BP50)</f>
        <v>201062</v>
      </c>
      <c r="BQ51" s="158">
        <f t="shared" ref="BQ51" si="292">SUM(BQ9:BQ50)</f>
        <v>9675</v>
      </c>
      <c r="BR51" s="158">
        <f t="shared" ref="BR51" si="293">SUM(BR9:BR50)</f>
        <v>7666</v>
      </c>
      <c r="BS51" s="158">
        <f t="shared" ref="BS51" si="294">SUM(BS9:BS50)</f>
        <v>17341</v>
      </c>
      <c r="BT51" s="159">
        <f t="shared" ref="BT51" si="295">IF(BH51=0,"",BH51/BE51%)</f>
        <v>51.870363565375158</v>
      </c>
      <c r="BU51" s="159">
        <f t="shared" ref="BU51" si="296">IF(BI51=0,"",BI51/BF51%)</f>
        <v>58.180158027514658</v>
      </c>
      <c r="BV51" s="159">
        <f t="shared" ref="BV51" si="297">IF(BJ51=0,"",BJ51/BG51%)</f>
        <v>55.0786359884004</v>
      </c>
      <c r="BW51" s="159">
        <f t="shared" ref="BW51" si="298">IF(BK51=0,"",BK51/BE51%)</f>
        <v>8.4632874761718835</v>
      </c>
      <c r="BX51" s="159">
        <f t="shared" ref="BX51" si="299">IF(BL51=0,"",BL51/BF51%)</f>
        <v>7.2994058010030054</v>
      </c>
      <c r="BY51" s="159">
        <f t="shared" ref="BY51" si="300">IF(BM51=0,"",BM51/BG51%)</f>
        <v>7.8715012453344064</v>
      </c>
      <c r="BZ51" s="159">
        <f t="shared" ref="BZ51" si="301">IF(BN51=0,"",BN51/BE51%)</f>
        <v>31.042293470522036</v>
      </c>
      <c r="CA51" s="159">
        <f t="shared" ref="CA51" si="302">IF(BO51=0,"",BO51/BF51%)</f>
        <v>25.792010923714397</v>
      </c>
      <c r="CB51" s="159">
        <f t="shared" ref="CB51" si="303">IF(BP51=0,"",BP51/BG51%)</f>
        <v>28.372739524021195</v>
      </c>
      <c r="CC51" s="159">
        <f t="shared" ref="CC51" si="304">IF(BQ51=0,"",BQ51/BE51%)</f>
        <v>2.777554488872557</v>
      </c>
      <c r="CD51" s="159">
        <f t="shared" ref="CD51" si="305">IF(BR51=0,"",BR51/BF51%)</f>
        <v>2.1275709999805725</v>
      </c>
      <c r="CE51" s="159">
        <f t="shared" ref="CE51" si="306">IF(BS51=0,"",BS51/BG51%)</f>
        <v>2.4470644681046223</v>
      </c>
    </row>
    <row r="52" spans="1:83" s="27" customFormat="1" x14ac:dyDescent="0.25">
      <c r="B52" s="95"/>
      <c r="C52" s="95" t="s">
        <v>22</v>
      </c>
      <c r="R52" s="95" t="s">
        <v>22</v>
      </c>
      <c r="AD52" s="95" t="s">
        <v>22</v>
      </c>
      <c r="AS52" s="95" t="s">
        <v>22</v>
      </c>
      <c r="BE52" s="95" t="s">
        <v>22</v>
      </c>
      <c r="BT52" s="95" t="s">
        <v>22</v>
      </c>
    </row>
    <row r="53" spans="1:83" s="27" customFormat="1" x14ac:dyDescent="0.25">
      <c r="B53" s="95"/>
      <c r="C53" s="96" t="s">
        <v>23</v>
      </c>
      <c r="D53" s="97"/>
      <c r="E53" s="97"/>
      <c r="F53" s="97"/>
      <c r="R53" s="96" t="s">
        <v>23</v>
      </c>
      <c r="AD53" s="96" t="s">
        <v>23</v>
      </c>
      <c r="AE53" s="97"/>
      <c r="AF53" s="97"/>
      <c r="AG53" s="97"/>
      <c r="AH53" s="97"/>
      <c r="AI53" s="97"/>
      <c r="AS53" s="96" t="s">
        <v>23</v>
      </c>
      <c r="BE53" s="96" t="s">
        <v>23</v>
      </c>
      <c r="BF53" s="97"/>
      <c r="BG53" s="97"/>
      <c r="BH53" s="97"/>
      <c r="BI53" s="97"/>
      <c r="BJ53" s="97"/>
      <c r="BT53" s="96" t="s">
        <v>23</v>
      </c>
    </row>
    <row r="54" spans="1:83" s="27" customFormat="1" x14ac:dyDescent="0.25">
      <c r="B54" s="95"/>
      <c r="C54" s="96" t="s">
        <v>24</v>
      </c>
      <c r="D54" s="97"/>
      <c r="E54" s="97"/>
      <c r="F54" s="97"/>
      <c r="R54" s="96" t="s">
        <v>24</v>
      </c>
      <c r="AD54" s="96" t="s">
        <v>24</v>
      </c>
      <c r="AE54" s="97"/>
      <c r="AF54" s="97"/>
      <c r="AG54" s="97"/>
      <c r="AH54" s="97"/>
      <c r="AI54" s="97"/>
      <c r="AS54" s="96" t="s">
        <v>24</v>
      </c>
      <c r="BE54" s="96" t="s">
        <v>24</v>
      </c>
      <c r="BF54" s="97"/>
      <c r="BG54" s="97"/>
      <c r="BH54" s="97"/>
      <c r="BI54" s="97"/>
      <c r="BJ54" s="97"/>
      <c r="BT54" s="96" t="s">
        <v>24</v>
      </c>
    </row>
    <row r="55" spans="1:83" ht="16.5" x14ac:dyDescent="0.25">
      <c r="C55" s="24"/>
      <c r="D55" s="24"/>
      <c r="E55" s="24"/>
    </row>
    <row r="56" spans="1:83" ht="16.5" x14ac:dyDescent="0.25">
      <c r="C56" s="24"/>
      <c r="D56" s="24"/>
      <c r="E56" s="24"/>
    </row>
    <row r="57" spans="1:83" ht="16.5" x14ac:dyDescent="0.25">
      <c r="C57" s="24"/>
      <c r="D57" s="24"/>
      <c r="E57" s="24"/>
    </row>
    <row r="58" spans="1:83" ht="16.5" x14ac:dyDescent="0.25">
      <c r="C58" s="24"/>
      <c r="D58" s="24"/>
      <c r="E58" s="24"/>
    </row>
  </sheetData>
  <mergeCells count="78">
    <mergeCell ref="A8:B8"/>
    <mergeCell ref="C8:Q8"/>
    <mergeCell ref="R8:AC8"/>
    <mergeCell ref="AD8:AR8"/>
    <mergeCell ref="AS8:BD8"/>
    <mergeCell ref="BE8:BS8"/>
    <mergeCell ref="BT8:CE8"/>
    <mergeCell ref="A3:A6"/>
    <mergeCell ref="B3:B6"/>
    <mergeCell ref="C3:Q3"/>
    <mergeCell ref="R3:T4"/>
    <mergeCell ref="U3:W4"/>
    <mergeCell ref="X3:Z4"/>
    <mergeCell ref="F5:H5"/>
    <mergeCell ref="I5:K5"/>
    <mergeCell ref="L5:N5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C4:E5"/>
    <mergeCell ref="F4:Q4"/>
    <mergeCell ref="O5:Q5"/>
    <mergeCell ref="BE4:BG5"/>
    <mergeCell ref="BH4:BS4"/>
    <mergeCell ref="BE3:BS3"/>
    <mergeCell ref="BB3:BD4"/>
    <mergeCell ref="AX5:AX6"/>
    <mergeCell ref="BT3:BV4"/>
    <mergeCell ref="BW3:BY4"/>
    <mergeCell ref="BZ3:CB4"/>
    <mergeCell ref="CC3:CE4"/>
    <mergeCell ref="BH5:BJ5"/>
    <mergeCell ref="BK5:BM5"/>
    <mergeCell ref="BX5:BX6"/>
    <mergeCell ref="BY5:BY6"/>
    <mergeCell ref="BZ5:BZ6"/>
    <mergeCell ref="CA5:CA6"/>
    <mergeCell ref="CB5:CB6"/>
    <mergeCell ref="BN5:BP5"/>
    <mergeCell ref="BQ5:BS5"/>
    <mergeCell ref="BT5:BT6"/>
    <mergeCell ref="BU5:BU6"/>
    <mergeCell ref="BV5:BV6"/>
    <mergeCell ref="AA3:AC4"/>
    <mergeCell ref="AD3:AR3"/>
    <mergeCell ref="AS3:AU4"/>
    <mergeCell ref="AV3:AX4"/>
    <mergeCell ref="AY3:BA4"/>
    <mergeCell ref="AD4:AF5"/>
    <mergeCell ref="AG4:AR4"/>
    <mergeCell ref="AW5:AW6"/>
    <mergeCell ref="AC5:AC6"/>
    <mergeCell ref="AG5:AI5"/>
    <mergeCell ref="AJ5:AL5"/>
    <mergeCell ref="AM5:AO5"/>
    <mergeCell ref="AP5:AR5"/>
    <mergeCell ref="BW5:BW6"/>
    <mergeCell ref="CC5:CC6"/>
    <mergeCell ref="CD5:CD6"/>
    <mergeCell ref="CE5:CE6"/>
    <mergeCell ref="AA5:AA6"/>
    <mergeCell ref="AB5:AB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</mergeCells>
  <pageMargins left="0.70866141732283472" right="0.70866141732283472" top="0.74803149606299213" bottom="0.74803149606299213" header="0.31496062992125984" footer="0.31496062992125984"/>
  <pageSetup paperSize="9" scale="46" firstPageNumber="58" orientation="landscape" useFirstPageNumber="1" r:id="rId1"/>
  <headerFooter>
    <oddFooter>Page &amp;P</oddFooter>
  </headerFooter>
  <rowBreaks count="1" manualBreakCount="1">
    <brk id="29" max="121" man="1"/>
  </rowBreaks>
  <colBreaks count="5" manualBreakCount="5">
    <brk id="17" max="53" man="1"/>
    <brk id="29" max="1048575" man="1"/>
    <brk id="44" max="1048575" man="1"/>
    <brk id="56" max="1048575" man="1"/>
    <brk id="7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view="pageBreakPreview" topLeftCell="A7" zoomScale="90" zoomScaleNormal="80" zoomScaleSheetLayoutView="90" workbookViewId="0">
      <selection activeCell="A15" sqref="A15"/>
    </sheetView>
  </sheetViews>
  <sheetFormatPr defaultRowHeight="15" x14ac:dyDescent="0.25"/>
  <cols>
    <col min="2" max="2" width="27" customWidth="1"/>
    <col min="3" max="20" width="15.7109375" customWidth="1"/>
    <col min="21" max="47" width="12.5703125" customWidth="1"/>
  </cols>
  <sheetData>
    <row r="1" spans="1:47" ht="18" x14ac:dyDescent="0.25">
      <c r="C1" s="3"/>
      <c r="U1" s="3"/>
      <c r="V1" s="3"/>
      <c r="W1" s="3"/>
      <c r="X1" s="1"/>
      <c r="Y1" s="1"/>
      <c r="Z1" s="1"/>
      <c r="AA1" s="1"/>
      <c r="AB1" s="1"/>
      <c r="AC1" s="1"/>
      <c r="AD1" s="3"/>
      <c r="AE1" s="3"/>
      <c r="AF1" s="3"/>
      <c r="AG1" s="1"/>
      <c r="AH1" s="1"/>
      <c r="AI1" s="1"/>
      <c r="AJ1" s="1"/>
      <c r="AK1" s="1"/>
      <c r="AL1" s="1"/>
      <c r="AM1" s="3"/>
      <c r="AN1" s="3"/>
      <c r="AO1" s="3"/>
      <c r="AP1" s="1"/>
      <c r="AQ1" s="1"/>
      <c r="AR1" s="1"/>
      <c r="AS1" s="1"/>
      <c r="AT1" s="1"/>
      <c r="AU1" s="1"/>
    </row>
    <row r="2" spans="1:47" ht="15.75" x14ac:dyDescent="0.25">
      <c r="A2" s="44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3"/>
      <c r="V2" s="42"/>
      <c r="W2" s="42"/>
      <c r="X2" s="42"/>
      <c r="Y2" s="42"/>
      <c r="Z2" s="42"/>
      <c r="AA2" s="42"/>
      <c r="AB2" s="42"/>
      <c r="AC2" s="42"/>
      <c r="AD2" s="43"/>
      <c r="AE2" s="42"/>
      <c r="AF2" s="42"/>
      <c r="AG2" s="42"/>
      <c r="AH2" s="42"/>
      <c r="AI2" s="42"/>
      <c r="AJ2" s="42"/>
      <c r="AK2" s="42"/>
      <c r="AL2" s="42"/>
      <c r="AM2" s="43"/>
      <c r="AN2" s="42"/>
      <c r="AO2" s="42"/>
      <c r="AP2" s="42"/>
      <c r="AQ2" s="42"/>
      <c r="AR2" s="42"/>
      <c r="AS2" s="42"/>
      <c r="AT2" s="42"/>
      <c r="AU2" s="42"/>
    </row>
    <row r="3" spans="1:47" ht="15" customHeight="1" x14ac:dyDescent="0.25">
      <c r="A3" s="193" t="s">
        <v>13</v>
      </c>
      <c r="B3" s="196" t="s">
        <v>3</v>
      </c>
      <c r="C3" s="169" t="s">
        <v>14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5" t="s">
        <v>34</v>
      </c>
      <c r="V3" s="165"/>
      <c r="W3" s="165"/>
      <c r="X3" s="165"/>
      <c r="Y3" s="165"/>
      <c r="Z3" s="165"/>
      <c r="AA3" s="165"/>
      <c r="AB3" s="165"/>
      <c r="AC3" s="165"/>
      <c r="AD3" s="190" t="s">
        <v>71</v>
      </c>
      <c r="AE3" s="190"/>
      <c r="AF3" s="190"/>
      <c r="AG3" s="190"/>
      <c r="AH3" s="190"/>
      <c r="AI3" s="190"/>
      <c r="AJ3" s="190"/>
      <c r="AK3" s="190"/>
      <c r="AL3" s="190"/>
      <c r="AM3" s="165" t="s">
        <v>72</v>
      </c>
      <c r="AN3" s="165"/>
      <c r="AO3" s="165"/>
      <c r="AP3" s="165"/>
      <c r="AQ3" s="165"/>
      <c r="AR3" s="165"/>
      <c r="AS3" s="165"/>
      <c r="AT3" s="165"/>
      <c r="AU3" s="165"/>
    </row>
    <row r="4" spans="1:47" ht="17.25" customHeight="1" x14ac:dyDescent="0.25">
      <c r="A4" s="194"/>
      <c r="B4" s="197"/>
      <c r="C4" s="169" t="s">
        <v>102</v>
      </c>
      <c r="D4" s="169"/>
      <c r="E4" s="169"/>
      <c r="F4" s="169"/>
      <c r="G4" s="169"/>
      <c r="H4" s="169"/>
      <c r="I4" s="169" t="s">
        <v>102</v>
      </c>
      <c r="J4" s="169"/>
      <c r="K4" s="169"/>
      <c r="L4" s="169"/>
      <c r="M4" s="169"/>
      <c r="N4" s="169"/>
      <c r="O4" s="169" t="s">
        <v>102</v>
      </c>
      <c r="P4" s="169"/>
      <c r="Q4" s="169"/>
      <c r="R4" s="169"/>
      <c r="S4" s="169"/>
      <c r="T4" s="169"/>
      <c r="U4" s="190" t="s">
        <v>102</v>
      </c>
      <c r="V4" s="190"/>
      <c r="W4" s="190"/>
      <c r="X4" s="190"/>
      <c r="Y4" s="190"/>
      <c r="Z4" s="190"/>
      <c r="AA4" s="190"/>
      <c r="AB4" s="190"/>
      <c r="AC4" s="190"/>
      <c r="AD4" s="190" t="s">
        <v>102</v>
      </c>
      <c r="AE4" s="190"/>
      <c r="AF4" s="190"/>
      <c r="AG4" s="190"/>
      <c r="AH4" s="190"/>
      <c r="AI4" s="190"/>
      <c r="AJ4" s="190"/>
      <c r="AK4" s="190"/>
      <c r="AL4" s="190"/>
      <c r="AM4" s="190" t="s">
        <v>102</v>
      </c>
      <c r="AN4" s="190"/>
      <c r="AO4" s="190"/>
      <c r="AP4" s="190"/>
      <c r="AQ4" s="190"/>
      <c r="AR4" s="190"/>
      <c r="AS4" s="190"/>
      <c r="AT4" s="190"/>
      <c r="AU4" s="190"/>
    </row>
    <row r="5" spans="1:47" ht="15" customHeight="1" x14ac:dyDescent="0.25">
      <c r="A5" s="194"/>
      <c r="B5" s="197"/>
      <c r="C5" s="169" t="s">
        <v>127</v>
      </c>
      <c r="D5" s="169"/>
      <c r="E5" s="169"/>
      <c r="F5" s="169"/>
      <c r="G5" s="169"/>
      <c r="H5" s="169"/>
      <c r="I5" s="169" t="s">
        <v>128</v>
      </c>
      <c r="J5" s="169"/>
      <c r="K5" s="169"/>
      <c r="L5" s="169"/>
      <c r="M5" s="169"/>
      <c r="N5" s="169"/>
      <c r="O5" s="169" t="s">
        <v>129</v>
      </c>
      <c r="P5" s="169"/>
      <c r="Q5" s="169"/>
      <c r="R5" s="169"/>
      <c r="S5" s="169"/>
      <c r="T5" s="169"/>
      <c r="U5" s="191" t="s">
        <v>130</v>
      </c>
      <c r="V5" s="191"/>
      <c r="W5" s="191"/>
      <c r="X5" s="191"/>
      <c r="Y5" s="191"/>
      <c r="Z5" s="191"/>
      <c r="AA5" s="191"/>
      <c r="AB5" s="191"/>
      <c r="AC5" s="191"/>
      <c r="AD5" s="191" t="s">
        <v>131</v>
      </c>
      <c r="AE5" s="191"/>
      <c r="AF5" s="191"/>
      <c r="AG5" s="191"/>
      <c r="AH5" s="191"/>
      <c r="AI5" s="191"/>
      <c r="AJ5" s="191"/>
      <c r="AK5" s="191"/>
      <c r="AL5" s="191"/>
      <c r="AM5" s="191" t="s">
        <v>132</v>
      </c>
      <c r="AN5" s="191"/>
      <c r="AO5" s="191"/>
      <c r="AP5" s="191"/>
      <c r="AQ5" s="191"/>
      <c r="AR5" s="191"/>
      <c r="AS5" s="191"/>
      <c r="AT5" s="191"/>
      <c r="AU5" s="191"/>
    </row>
    <row r="6" spans="1:47" ht="15" customHeight="1" x14ac:dyDescent="0.25">
      <c r="A6" s="194"/>
      <c r="B6" s="197"/>
      <c r="C6" s="169" t="s">
        <v>14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5" t="s">
        <v>34</v>
      </c>
      <c r="V6" s="165"/>
      <c r="W6" s="165"/>
      <c r="X6" s="165"/>
      <c r="Y6" s="165"/>
      <c r="Z6" s="165"/>
      <c r="AA6" s="165"/>
      <c r="AB6" s="165"/>
      <c r="AC6" s="165"/>
      <c r="AD6" s="165" t="s">
        <v>71</v>
      </c>
      <c r="AE6" s="165"/>
      <c r="AF6" s="165"/>
      <c r="AG6" s="165"/>
      <c r="AH6" s="165"/>
      <c r="AI6" s="165"/>
      <c r="AJ6" s="165"/>
      <c r="AK6" s="165"/>
      <c r="AL6" s="165"/>
      <c r="AM6" s="165" t="s">
        <v>72</v>
      </c>
      <c r="AN6" s="165"/>
      <c r="AO6" s="165"/>
      <c r="AP6" s="165"/>
      <c r="AQ6" s="165"/>
      <c r="AR6" s="165"/>
      <c r="AS6" s="165"/>
      <c r="AT6" s="165"/>
      <c r="AU6" s="165"/>
    </row>
    <row r="7" spans="1:47" ht="15" customHeight="1" x14ac:dyDescent="0.25">
      <c r="A7" s="194"/>
      <c r="B7" s="197"/>
      <c r="C7" s="169" t="s">
        <v>34</v>
      </c>
      <c r="D7" s="169"/>
      <c r="E7" s="169"/>
      <c r="F7" s="169"/>
      <c r="G7" s="169"/>
      <c r="H7" s="169"/>
      <c r="I7" s="169" t="s">
        <v>35</v>
      </c>
      <c r="J7" s="169"/>
      <c r="K7" s="169"/>
      <c r="L7" s="169"/>
      <c r="M7" s="169"/>
      <c r="N7" s="169"/>
      <c r="O7" s="169" t="s">
        <v>36</v>
      </c>
      <c r="P7" s="169"/>
      <c r="Q7" s="169"/>
      <c r="R7" s="169"/>
      <c r="S7" s="169"/>
      <c r="T7" s="169"/>
      <c r="U7" s="165" t="s">
        <v>16</v>
      </c>
      <c r="V7" s="165"/>
      <c r="W7" s="165"/>
      <c r="X7" s="165" t="s">
        <v>17</v>
      </c>
      <c r="Y7" s="165"/>
      <c r="Z7" s="165"/>
      <c r="AA7" s="165" t="s">
        <v>18</v>
      </c>
      <c r="AB7" s="165"/>
      <c r="AC7" s="165"/>
      <c r="AD7" s="165" t="s">
        <v>16</v>
      </c>
      <c r="AE7" s="165"/>
      <c r="AF7" s="165"/>
      <c r="AG7" s="165" t="s">
        <v>17</v>
      </c>
      <c r="AH7" s="165"/>
      <c r="AI7" s="165"/>
      <c r="AJ7" s="165" t="s">
        <v>18</v>
      </c>
      <c r="AK7" s="165"/>
      <c r="AL7" s="165"/>
      <c r="AM7" s="165" t="s">
        <v>16</v>
      </c>
      <c r="AN7" s="165"/>
      <c r="AO7" s="165"/>
      <c r="AP7" s="165" t="s">
        <v>17</v>
      </c>
      <c r="AQ7" s="165"/>
      <c r="AR7" s="165"/>
      <c r="AS7" s="165" t="s">
        <v>18</v>
      </c>
      <c r="AT7" s="165"/>
      <c r="AU7" s="165"/>
    </row>
    <row r="8" spans="1:47" ht="15" customHeight="1" x14ac:dyDescent="0.25">
      <c r="A8" s="194"/>
      <c r="B8" s="197"/>
      <c r="C8" s="169" t="s">
        <v>1</v>
      </c>
      <c r="D8" s="169"/>
      <c r="E8" s="169"/>
      <c r="F8" s="169" t="s">
        <v>2</v>
      </c>
      <c r="G8" s="169"/>
      <c r="H8" s="169"/>
      <c r="I8" s="169" t="s">
        <v>1</v>
      </c>
      <c r="J8" s="169"/>
      <c r="K8" s="169"/>
      <c r="L8" s="169" t="s">
        <v>2</v>
      </c>
      <c r="M8" s="169"/>
      <c r="N8" s="169"/>
      <c r="O8" s="169" t="s">
        <v>1</v>
      </c>
      <c r="P8" s="169"/>
      <c r="Q8" s="169"/>
      <c r="R8" s="169" t="s">
        <v>2</v>
      </c>
      <c r="S8" s="169"/>
      <c r="T8" s="169"/>
      <c r="U8" s="165"/>
      <c r="V8" s="165"/>
      <c r="W8" s="165"/>
      <c r="X8" s="165" t="s">
        <v>26</v>
      </c>
      <c r="Y8" s="165"/>
      <c r="Z8" s="165"/>
      <c r="AA8" s="165" t="s">
        <v>26</v>
      </c>
      <c r="AB8" s="165"/>
      <c r="AC8" s="165"/>
      <c r="AD8" s="165"/>
      <c r="AE8" s="165"/>
      <c r="AF8" s="165"/>
      <c r="AG8" s="165" t="s">
        <v>26</v>
      </c>
      <c r="AH8" s="165"/>
      <c r="AI8" s="165"/>
      <c r="AJ8" s="165" t="s">
        <v>26</v>
      </c>
      <c r="AK8" s="165"/>
      <c r="AL8" s="165"/>
      <c r="AM8" s="165"/>
      <c r="AN8" s="165"/>
      <c r="AO8" s="165"/>
      <c r="AP8" s="165" t="s">
        <v>26</v>
      </c>
      <c r="AQ8" s="165"/>
      <c r="AR8" s="165"/>
      <c r="AS8" s="165" t="s">
        <v>26</v>
      </c>
      <c r="AT8" s="165"/>
      <c r="AU8" s="165"/>
    </row>
    <row r="9" spans="1:47" x14ac:dyDescent="0.25">
      <c r="A9" s="195"/>
      <c r="B9" s="198"/>
      <c r="C9" s="148" t="s">
        <v>4</v>
      </c>
      <c r="D9" s="148" t="s">
        <v>5</v>
      </c>
      <c r="E9" s="148" t="s">
        <v>0</v>
      </c>
      <c r="F9" s="148" t="s">
        <v>4</v>
      </c>
      <c r="G9" s="148" t="s">
        <v>5</v>
      </c>
      <c r="H9" s="148" t="s">
        <v>0</v>
      </c>
      <c r="I9" s="148" t="s">
        <v>4</v>
      </c>
      <c r="J9" s="148" t="s">
        <v>5</v>
      </c>
      <c r="K9" s="148" t="s">
        <v>0</v>
      </c>
      <c r="L9" s="148" t="s">
        <v>4</v>
      </c>
      <c r="M9" s="148" t="s">
        <v>5</v>
      </c>
      <c r="N9" s="148" t="s">
        <v>0</v>
      </c>
      <c r="O9" s="148" t="s">
        <v>4</v>
      </c>
      <c r="P9" s="148" t="s">
        <v>5</v>
      </c>
      <c r="Q9" s="148" t="s">
        <v>0</v>
      </c>
      <c r="R9" s="148" t="s">
        <v>4</v>
      </c>
      <c r="S9" s="148" t="s">
        <v>5</v>
      </c>
      <c r="T9" s="148" t="s">
        <v>0</v>
      </c>
      <c r="U9" s="148" t="s">
        <v>4</v>
      </c>
      <c r="V9" s="148" t="s">
        <v>5</v>
      </c>
      <c r="W9" s="148" t="s">
        <v>0</v>
      </c>
      <c r="X9" s="148" t="s">
        <v>4</v>
      </c>
      <c r="Y9" s="148" t="s">
        <v>5</v>
      </c>
      <c r="Z9" s="148" t="s">
        <v>0</v>
      </c>
      <c r="AA9" s="148" t="s">
        <v>4</v>
      </c>
      <c r="AB9" s="148" t="s">
        <v>5</v>
      </c>
      <c r="AC9" s="148" t="s">
        <v>0</v>
      </c>
      <c r="AD9" s="148" t="s">
        <v>4</v>
      </c>
      <c r="AE9" s="148" t="s">
        <v>5</v>
      </c>
      <c r="AF9" s="148" t="s">
        <v>0</v>
      </c>
      <c r="AG9" s="148" t="s">
        <v>4</v>
      </c>
      <c r="AH9" s="148" t="s">
        <v>5</v>
      </c>
      <c r="AI9" s="148" t="s">
        <v>0</v>
      </c>
      <c r="AJ9" s="148" t="s">
        <v>4</v>
      </c>
      <c r="AK9" s="148" t="s">
        <v>5</v>
      </c>
      <c r="AL9" s="148" t="s">
        <v>0</v>
      </c>
      <c r="AM9" s="148" t="s">
        <v>4</v>
      </c>
      <c r="AN9" s="148" t="s">
        <v>5</v>
      </c>
      <c r="AO9" s="148" t="s">
        <v>0</v>
      </c>
      <c r="AP9" s="148" t="s">
        <v>4</v>
      </c>
      <c r="AQ9" s="148" t="s">
        <v>5</v>
      </c>
      <c r="AR9" s="148" t="s">
        <v>0</v>
      </c>
      <c r="AS9" s="148" t="s">
        <v>4</v>
      </c>
      <c r="AT9" s="148" t="s">
        <v>5</v>
      </c>
      <c r="AU9" s="148" t="s">
        <v>0</v>
      </c>
    </row>
    <row r="10" spans="1:47" ht="15.75" x14ac:dyDescent="0.25">
      <c r="A10" s="35">
        <v>1</v>
      </c>
      <c r="B10" s="25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  <c r="Q10" s="36">
        <v>17</v>
      </c>
      <c r="R10" s="36">
        <v>18</v>
      </c>
      <c r="S10" s="36">
        <v>19</v>
      </c>
      <c r="T10" s="36">
        <v>20</v>
      </c>
      <c r="U10" s="37">
        <v>3</v>
      </c>
      <c r="V10" s="37">
        <v>4</v>
      </c>
      <c r="W10" s="37">
        <v>5</v>
      </c>
      <c r="X10" s="37">
        <v>6</v>
      </c>
      <c r="Y10" s="37">
        <v>7</v>
      </c>
      <c r="Z10" s="37">
        <v>8</v>
      </c>
      <c r="AA10" s="37">
        <v>12</v>
      </c>
      <c r="AB10" s="37">
        <v>13</v>
      </c>
      <c r="AC10" s="37">
        <v>14</v>
      </c>
      <c r="AD10" s="37">
        <v>3</v>
      </c>
      <c r="AE10" s="37">
        <v>4</v>
      </c>
      <c r="AF10" s="37">
        <v>5</v>
      </c>
      <c r="AG10" s="37">
        <v>6</v>
      </c>
      <c r="AH10" s="37">
        <v>7</v>
      </c>
      <c r="AI10" s="37">
        <v>8</v>
      </c>
      <c r="AJ10" s="37">
        <v>12</v>
      </c>
      <c r="AK10" s="37">
        <v>13</v>
      </c>
      <c r="AL10" s="37">
        <v>14</v>
      </c>
      <c r="AM10" s="37">
        <v>3</v>
      </c>
      <c r="AN10" s="37">
        <v>4</v>
      </c>
      <c r="AO10" s="37">
        <v>5</v>
      </c>
      <c r="AP10" s="37">
        <v>6</v>
      </c>
      <c r="AQ10" s="37">
        <v>7</v>
      </c>
      <c r="AR10" s="37">
        <v>8</v>
      </c>
      <c r="AS10" s="37">
        <v>12</v>
      </c>
      <c r="AT10" s="37">
        <v>13</v>
      </c>
      <c r="AU10" s="37">
        <v>14</v>
      </c>
    </row>
    <row r="11" spans="1:47" ht="31.5" x14ac:dyDescent="0.25">
      <c r="A11" s="38">
        <v>1</v>
      </c>
      <c r="B11" s="39" t="s">
        <v>73</v>
      </c>
      <c r="C11" s="40">
        <v>38616</v>
      </c>
      <c r="D11" s="40">
        <v>22381</v>
      </c>
      <c r="E11" s="40">
        <f t="shared" ref="E11:E17" si="0">C11+D11</f>
        <v>60997</v>
      </c>
      <c r="F11" s="40">
        <v>30599</v>
      </c>
      <c r="G11" s="40">
        <v>14246</v>
      </c>
      <c r="H11" s="40">
        <f t="shared" ref="H11:H17" si="1">F11+G11</f>
        <v>44845</v>
      </c>
      <c r="I11" s="40">
        <v>8816</v>
      </c>
      <c r="J11" s="40">
        <v>4881</v>
      </c>
      <c r="K11" s="40">
        <f t="shared" ref="K11:K17" si="2">I11+J11</f>
        <v>13697</v>
      </c>
      <c r="L11" s="40">
        <v>7051</v>
      </c>
      <c r="M11" s="40">
        <v>4074</v>
      </c>
      <c r="N11" s="40">
        <f t="shared" ref="N11:N17" si="3">L11+M11</f>
        <v>11125</v>
      </c>
      <c r="O11" s="40">
        <v>2785</v>
      </c>
      <c r="P11" s="40">
        <v>2052</v>
      </c>
      <c r="Q11" s="40">
        <f t="shared" ref="Q11:Q17" si="4">O11+P11</f>
        <v>4837</v>
      </c>
      <c r="R11" s="40">
        <v>2212</v>
      </c>
      <c r="S11" s="40">
        <v>1718</v>
      </c>
      <c r="T11" s="40">
        <f t="shared" ref="T11:T17" si="5">R11+S11</f>
        <v>3930</v>
      </c>
      <c r="U11" s="40">
        <f>F11</f>
        <v>30599</v>
      </c>
      <c r="V11" s="40">
        <f t="shared" ref="V11:W19" si="6">G11</f>
        <v>14246</v>
      </c>
      <c r="W11" s="40">
        <f t="shared" si="6"/>
        <v>44845</v>
      </c>
      <c r="X11" s="40">
        <v>12025</v>
      </c>
      <c r="Y11" s="40">
        <v>7869</v>
      </c>
      <c r="Z11" s="40">
        <f t="shared" ref="Z11:Z19" si="7">X11+Y11</f>
        <v>19894</v>
      </c>
      <c r="AA11" s="41">
        <f>X11/U11%</f>
        <v>39.298669891172914</v>
      </c>
      <c r="AB11" s="41">
        <f t="shared" ref="AB11:AC16" si="8">Y11/V11%</f>
        <v>55.236557630211983</v>
      </c>
      <c r="AC11" s="41">
        <f>Z11/W11%</f>
        <v>44.36169026647341</v>
      </c>
      <c r="AD11" s="40">
        <f t="shared" ref="AD11" si="9">L11</f>
        <v>7051</v>
      </c>
      <c r="AE11" s="40">
        <f t="shared" ref="AE11" si="10">M11</f>
        <v>4074</v>
      </c>
      <c r="AF11" s="40">
        <f t="shared" ref="AF11:AF19" si="11">N11</f>
        <v>11125</v>
      </c>
      <c r="AG11" s="40">
        <v>2508</v>
      </c>
      <c r="AH11" s="40">
        <v>1647</v>
      </c>
      <c r="AI11" s="40">
        <f t="shared" ref="AI11:AI19" si="12">AG11+AH11</f>
        <v>4155</v>
      </c>
      <c r="AJ11" s="41">
        <f t="shared" ref="AJ11:AL20" si="13">AG11/AD11%</f>
        <v>35.569422776911075</v>
      </c>
      <c r="AK11" s="41">
        <f t="shared" si="13"/>
        <v>40.427098674521353</v>
      </c>
      <c r="AL11" s="41">
        <f t="shared" si="13"/>
        <v>37.348314606741575</v>
      </c>
      <c r="AM11" s="40">
        <f t="shared" ref="AM11:AO14" si="14">R11</f>
        <v>2212</v>
      </c>
      <c r="AN11" s="40">
        <f t="shared" si="14"/>
        <v>1718</v>
      </c>
      <c r="AO11" s="40">
        <f t="shared" si="14"/>
        <v>3930</v>
      </c>
      <c r="AP11" s="40">
        <v>720</v>
      </c>
      <c r="AQ11" s="40">
        <v>702</v>
      </c>
      <c r="AR11" s="40">
        <f t="shared" ref="AR11:AR19" si="15">AP11+AQ11</f>
        <v>1422</v>
      </c>
      <c r="AS11" s="41">
        <f t="shared" ref="AS11:AU20" si="16">AP11/AM11%</f>
        <v>32.5497287522604</v>
      </c>
      <c r="AT11" s="41">
        <f t="shared" si="16"/>
        <v>40.861466821885912</v>
      </c>
      <c r="AU11" s="41">
        <f t="shared" si="16"/>
        <v>36.18320610687023</v>
      </c>
    </row>
    <row r="12" spans="1:47" s="27" customFormat="1" ht="31.5" x14ac:dyDescent="0.25">
      <c r="A12" s="38">
        <v>2</v>
      </c>
      <c r="B12" s="39" t="s">
        <v>37</v>
      </c>
      <c r="C12" s="40">
        <v>16414</v>
      </c>
      <c r="D12" s="40">
        <v>8292</v>
      </c>
      <c r="E12" s="40">
        <f>C12+D12</f>
        <v>24706</v>
      </c>
      <c r="F12" s="40">
        <f>5610+3939</f>
        <v>9549</v>
      </c>
      <c r="G12" s="40">
        <f>3514+1917</f>
        <v>5431</v>
      </c>
      <c r="H12" s="40">
        <f>F12+G12</f>
        <v>14980</v>
      </c>
      <c r="I12" s="40">
        <v>4942</v>
      </c>
      <c r="J12" s="40">
        <v>2454</v>
      </c>
      <c r="K12" s="40">
        <f>I12+J12</f>
        <v>7396</v>
      </c>
      <c r="L12" s="40">
        <f>1841+756</f>
        <v>2597</v>
      </c>
      <c r="M12" s="40">
        <f>1079+437</f>
        <v>1516</v>
      </c>
      <c r="N12" s="40">
        <f>L12+M12</f>
        <v>4113</v>
      </c>
      <c r="O12" s="40">
        <v>2669</v>
      </c>
      <c r="P12" s="40">
        <v>1250</v>
      </c>
      <c r="Q12" s="40">
        <f>O12+P12</f>
        <v>3919</v>
      </c>
      <c r="R12" s="40">
        <f>1008+520</f>
        <v>1528</v>
      </c>
      <c r="S12" s="40">
        <f>522+240</f>
        <v>762</v>
      </c>
      <c r="T12" s="40">
        <f>R12+S12</f>
        <v>2290</v>
      </c>
      <c r="U12" s="40">
        <f>F12</f>
        <v>9549</v>
      </c>
      <c r="V12" s="40">
        <f>G12</f>
        <v>5431</v>
      </c>
      <c r="W12" s="40">
        <f>H12</f>
        <v>14980</v>
      </c>
      <c r="X12" s="40">
        <v>7714</v>
      </c>
      <c r="Y12" s="40">
        <v>4222</v>
      </c>
      <c r="Z12" s="40">
        <f>X12+Y12</f>
        <v>11936</v>
      </c>
      <c r="AA12" s="41">
        <f>X12/U12%</f>
        <v>80.783328097182959</v>
      </c>
      <c r="AB12" s="41">
        <f>Y12/V12%</f>
        <v>77.738906278770017</v>
      </c>
      <c r="AC12" s="41">
        <f>Z12/W12%</f>
        <v>79.679572763684902</v>
      </c>
      <c r="AD12" s="40">
        <f>L12</f>
        <v>2597</v>
      </c>
      <c r="AE12" s="40">
        <f>M12</f>
        <v>1516</v>
      </c>
      <c r="AF12" s="40">
        <f>N12</f>
        <v>4113</v>
      </c>
      <c r="AG12" s="40">
        <v>1672</v>
      </c>
      <c r="AH12" s="40">
        <v>943</v>
      </c>
      <c r="AI12" s="40">
        <f>AG12+AH12</f>
        <v>2615</v>
      </c>
      <c r="AJ12" s="41">
        <f>AG12/AD12%</f>
        <v>64.381979206777046</v>
      </c>
      <c r="AK12" s="41">
        <f>AH12/AE12%</f>
        <v>62.203166226912927</v>
      </c>
      <c r="AL12" s="41">
        <f>AI12/AF12%</f>
        <v>63.57889618283491</v>
      </c>
      <c r="AM12" s="40">
        <f>R12</f>
        <v>1528</v>
      </c>
      <c r="AN12" s="40">
        <f>S12</f>
        <v>762</v>
      </c>
      <c r="AO12" s="40">
        <f>T12</f>
        <v>2290</v>
      </c>
      <c r="AP12" s="40">
        <v>908</v>
      </c>
      <c r="AQ12" s="40">
        <v>468</v>
      </c>
      <c r="AR12" s="40">
        <f>AP12+AQ12</f>
        <v>1376</v>
      </c>
      <c r="AS12" s="41">
        <f>AP12/AM12%</f>
        <v>59.424083769633512</v>
      </c>
      <c r="AT12" s="41">
        <f>AQ12/AN12%</f>
        <v>61.417322834645667</v>
      </c>
      <c r="AU12" s="41">
        <f>AR12/AO12%</f>
        <v>60.08733624454149</v>
      </c>
    </row>
    <row r="13" spans="1:47" ht="31.5" x14ac:dyDescent="0.25">
      <c r="A13" s="38">
        <v>3</v>
      </c>
      <c r="B13" s="39" t="s">
        <v>38</v>
      </c>
      <c r="C13" s="81">
        <v>32005</v>
      </c>
      <c r="D13" s="81">
        <v>30813</v>
      </c>
      <c r="E13" s="81">
        <f t="shared" si="0"/>
        <v>62818</v>
      </c>
      <c r="F13" s="81">
        <v>19559</v>
      </c>
      <c r="G13" s="81">
        <v>19283</v>
      </c>
      <c r="H13" s="81">
        <f t="shared" si="1"/>
        <v>38842</v>
      </c>
      <c r="I13" s="81">
        <v>4238</v>
      </c>
      <c r="J13" s="81">
        <v>4237</v>
      </c>
      <c r="K13" s="81">
        <f t="shared" si="2"/>
        <v>8475</v>
      </c>
      <c r="L13" s="81">
        <v>2636</v>
      </c>
      <c r="M13" s="81">
        <v>2732</v>
      </c>
      <c r="N13" s="81">
        <f t="shared" si="3"/>
        <v>5368</v>
      </c>
      <c r="O13" s="81">
        <v>8998</v>
      </c>
      <c r="P13" s="81">
        <v>9838</v>
      </c>
      <c r="Q13" s="81">
        <f t="shared" si="4"/>
        <v>18836</v>
      </c>
      <c r="R13" s="81">
        <v>5475</v>
      </c>
      <c r="S13" s="81">
        <v>6042</v>
      </c>
      <c r="T13" s="81">
        <f t="shared" si="5"/>
        <v>11517</v>
      </c>
      <c r="U13" s="81">
        <f t="shared" ref="U13:U19" si="17">F13</f>
        <v>19559</v>
      </c>
      <c r="V13" s="81">
        <f t="shared" si="6"/>
        <v>19283</v>
      </c>
      <c r="W13" s="81">
        <f t="shared" si="6"/>
        <v>38842</v>
      </c>
      <c r="X13" s="81">
        <v>2295</v>
      </c>
      <c r="Y13" s="81">
        <v>1871</v>
      </c>
      <c r="Z13" s="81">
        <f t="shared" si="7"/>
        <v>4166</v>
      </c>
      <c r="AA13" s="82">
        <f t="shared" ref="AA13:AA14" si="18">X13/U13%</f>
        <v>11.733728718237128</v>
      </c>
      <c r="AB13" s="82">
        <f t="shared" si="8"/>
        <v>9.7028470673650364</v>
      </c>
      <c r="AC13" s="82">
        <f t="shared" si="8"/>
        <v>10.725503321147212</v>
      </c>
      <c r="AD13" s="81">
        <f t="shared" ref="AD13:AE15" si="19">L13</f>
        <v>2636</v>
      </c>
      <c r="AE13" s="81">
        <f t="shared" si="19"/>
        <v>2732</v>
      </c>
      <c r="AF13" s="81">
        <f t="shared" si="11"/>
        <v>5368</v>
      </c>
      <c r="AG13" s="81">
        <v>182</v>
      </c>
      <c r="AH13" s="81">
        <v>161</v>
      </c>
      <c r="AI13" s="81">
        <f t="shared" si="12"/>
        <v>343</v>
      </c>
      <c r="AJ13" s="82">
        <f t="shared" si="13"/>
        <v>6.904400606980273</v>
      </c>
      <c r="AK13" s="82">
        <f t="shared" si="13"/>
        <v>5.8931185944363103</v>
      </c>
      <c r="AL13" s="82">
        <f t="shared" si="13"/>
        <v>6.3897168405365123</v>
      </c>
      <c r="AM13" s="40">
        <f t="shared" si="14"/>
        <v>5475</v>
      </c>
      <c r="AN13" s="40">
        <f t="shared" si="14"/>
        <v>6042</v>
      </c>
      <c r="AO13" s="40">
        <f t="shared" si="14"/>
        <v>11517</v>
      </c>
      <c r="AP13" s="81">
        <v>1109</v>
      </c>
      <c r="AQ13" s="81">
        <v>950</v>
      </c>
      <c r="AR13" s="81">
        <f t="shared" si="15"/>
        <v>2059</v>
      </c>
      <c r="AS13" s="82">
        <f t="shared" si="16"/>
        <v>20.255707762557076</v>
      </c>
      <c r="AT13" s="82">
        <f t="shared" si="16"/>
        <v>15.723270440251572</v>
      </c>
      <c r="AU13" s="82">
        <f t="shared" si="16"/>
        <v>17.877919597117305</v>
      </c>
    </row>
    <row r="14" spans="1:47" ht="31.5" x14ac:dyDescent="0.25">
      <c r="A14" s="38">
        <v>4</v>
      </c>
      <c r="B14" s="39" t="s">
        <v>39</v>
      </c>
      <c r="C14" s="81">
        <v>30905</v>
      </c>
      <c r="D14" s="81">
        <v>29804</v>
      </c>
      <c r="E14" s="81">
        <f t="shared" si="0"/>
        <v>60709</v>
      </c>
      <c r="F14" s="81">
        <v>9328</v>
      </c>
      <c r="G14" s="81">
        <v>11810</v>
      </c>
      <c r="H14" s="81">
        <f t="shared" si="1"/>
        <v>21138</v>
      </c>
      <c r="I14" s="81">
        <v>4716</v>
      </c>
      <c r="J14" s="81">
        <v>3085</v>
      </c>
      <c r="K14" s="81">
        <f t="shared" si="2"/>
        <v>7801</v>
      </c>
      <c r="L14" s="81">
        <v>1491</v>
      </c>
      <c r="M14" s="81">
        <v>1199</v>
      </c>
      <c r="N14" s="81">
        <f t="shared" si="3"/>
        <v>2690</v>
      </c>
      <c r="O14" s="81">
        <v>3053</v>
      </c>
      <c r="P14" s="81">
        <v>2119</v>
      </c>
      <c r="Q14" s="81">
        <f t="shared" si="4"/>
        <v>5172</v>
      </c>
      <c r="R14" s="81">
        <v>857</v>
      </c>
      <c r="S14" s="81">
        <v>714</v>
      </c>
      <c r="T14" s="81">
        <f t="shared" si="5"/>
        <v>1571</v>
      </c>
      <c r="U14" s="81">
        <f t="shared" si="17"/>
        <v>9328</v>
      </c>
      <c r="V14" s="81">
        <f t="shared" si="6"/>
        <v>11810</v>
      </c>
      <c r="W14" s="81">
        <f t="shared" si="6"/>
        <v>21138</v>
      </c>
      <c r="X14" s="81">
        <v>1426</v>
      </c>
      <c r="Y14" s="81">
        <v>2146</v>
      </c>
      <c r="Z14" s="81">
        <f t="shared" si="7"/>
        <v>3572</v>
      </c>
      <c r="AA14" s="82">
        <f t="shared" si="18"/>
        <v>15.287307032590052</v>
      </c>
      <c r="AB14" s="82">
        <f t="shared" si="8"/>
        <v>18.171041490262489</v>
      </c>
      <c r="AC14" s="82">
        <f t="shared" si="8"/>
        <v>16.898476677074463</v>
      </c>
      <c r="AD14" s="81">
        <f t="shared" si="19"/>
        <v>1491</v>
      </c>
      <c r="AE14" s="81">
        <f t="shared" si="19"/>
        <v>1199</v>
      </c>
      <c r="AF14" s="81">
        <f t="shared" si="11"/>
        <v>2690</v>
      </c>
      <c r="AG14" s="81">
        <v>164</v>
      </c>
      <c r="AH14" s="81">
        <v>157</v>
      </c>
      <c r="AI14" s="81">
        <f t="shared" si="12"/>
        <v>321</v>
      </c>
      <c r="AJ14" s="82">
        <f t="shared" si="13"/>
        <v>10.999329309188465</v>
      </c>
      <c r="AK14" s="82">
        <f t="shared" si="13"/>
        <v>13.094245204336946</v>
      </c>
      <c r="AL14" s="82">
        <f t="shared" si="13"/>
        <v>11.933085501858736</v>
      </c>
      <c r="AM14" s="40">
        <f t="shared" si="14"/>
        <v>857</v>
      </c>
      <c r="AN14" s="40">
        <f t="shared" si="14"/>
        <v>714</v>
      </c>
      <c r="AO14" s="40">
        <f t="shared" si="14"/>
        <v>1571</v>
      </c>
      <c r="AP14" s="81">
        <v>52</v>
      </c>
      <c r="AQ14" s="81">
        <v>58</v>
      </c>
      <c r="AR14" s="81">
        <f t="shared" si="15"/>
        <v>110</v>
      </c>
      <c r="AS14" s="82">
        <f t="shared" si="16"/>
        <v>6.0676779463243875</v>
      </c>
      <c r="AT14" s="82">
        <f t="shared" si="16"/>
        <v>8.1232492997198875</v>
      </c>
      <c r="AU14" s="82">
        <f t="shared" si="16"/>
        <v>7.0019096117122848</v>
      </c>
    </row>
    <row r="15" spans="1:47" ht="31.5" x14ac:dyDescent="0.25">
      <c r="A15" s="38">
        <v>5</v>
      </c>
      <c r="B15" s="39" t="s">
        <v>40</v>
      </c>
      <c r="C15" s="40">
        <v>36756</v>
      </c>
      <c r="D15" s="40">
        <v>23614</v>
      </c>
      <c r="E15" s="40">
        <f>C15+D15</f>
        <v>60370</v>
      </c>
      <c r="F15" s="40">
        <v>15313</v>
      </c>
      <c r="G15" s="40">
        <v>11983</v>
      </c>
      <c r="H15" s="40">
        <f>F15+G15</f>
        <v>27296</v>
      </c>
      <c r="I15" s="40">
        <v>6616</v>
      </c>
      <c r="J15" s="40">
        <v>4250</v>
      </c>
      <c r="K15" s="40">
        <f>I15+J15</f>
        <v>10866</v>
      </c>
      <c r="L15" s="40">
        <v>2756</v>
      </c>
      <c r="M15" s="40">
        <v>2038</v>
      </c>
      <c r="N15" s="40">
        <f>L15+M15</f>
        <v>4794</v>
      </c>
      <c r="O15" s="40">
        <v>5145</v>
      </c>
      <c r="P15" s="40">
        <v>4486</v>
      </c>
      <c r="Q15" s="40">
        <f>O15+P15</f>
        <v>9631</v>
      </c>
      <c r="R15" s="40">
        <v>2296</v>
      </c>
      <c r="S15" s="40">
        <v>2396</v>
      </c>
      <c r="T15" s="40">
        <f>R15+S15</f>
        <v>4692</v>
      </c>
      <c r="U15" s="40">
        <f>F15</f>
        <v>15313</v>
      </c>
      <c r="V15" s="40">
        <f>G15</f>
        <v>11983</v>
      </c>
      <c r="W15" s="40">
        <f>H15</f>
        <v>27296</v>
      </c>
      <c r="X15" s="40">
        <v>914</v>
      </c>
      <c r="Y15" s="40">
        <v>1245</v>
      </c>
      <c r="Z15" s="40">
        <f>X15+Y15</f>
        <v>2159</v>
      </c>
      <c r="AA15" s="41">
        <f>X15/U15%</f>
        <v>5.9687846927447268</v>
      </c>
      <c r="AB15" s="41">
        <f>Y15/V15%</f>
        <v>10.389718768255028</v>
      </c>
      <c r="AC15" s="41">
        <f>Z15/W15%</f>
        <v>7.9095838218053931</v>
      </c>
      <c r="AD15" s="40">
        <f t="shared" si="19"/>
        <v>2756</v>
      </c>
      <c r="AE15" s="40">
        <f t="shared" si="19"/>
        <v>2038</v>
      </c>
      <c r="AF15" s="40">
        <f>N15</f>
        <v>4794</v>
      </c>
      <c r="AG15" s="40">
        <v>180</v>
      </c>
      <c r="AH15" s="40">
        <v>194</v>
      </c>
      <c r="AI15" s="40">
        <f>AG15+AH15</f>
        <v>374</v>
      </c>
      <c r="AJ15" s="41">
        <f>AG15/AD15%</f>
        <v>6.5312046444121918</v>
      </c>
      <c r="AK15" s="41">
        <f>AH15/AE15%</f>
        <v>9.5191364082433765</v>
      </c>
      <c r="AL15" s="41">
        <f>AI15/AF15%</f>
        <v>7.8014184397163122</v>
      </c>
      <c r="AM15" s="40">
        <f>R15</f>
        <v>2296</v>
      </c>
      <c r="AN15" s="40">
        <f>S15</f>
        <v>2396</v>
      </c>
      <c r="AO15" s="40">
        <f>T15</f>
        <v>4692</v>
      </c>
      <c r="AP15" s="40">
        <v>89</v>
      </c>
      <c r="AQ15" s="40">
        <v>129</v>
      </c>
      <c r="AR15" s="40">
        <f>AP15+AQ15</f>
        <v>218</v>
      </c>
      <c r="AS15" s="41">
        <f>AP15/AM15%</f>
        <v>3.8763066202090593</v>
      </c>
      <c r="AT15" s="41">
        <f>AQ15/AN15%</f>
        <v>5.3839732888146914</v>
      </c>
      <c r="AU15" s="41">
        <f>AR15/AO15%</f>
        <v>4.6462063086104006</v>
      </c>
    </row>
    <row r="16" spans="1:47" ht="31.5" customHeight="1" x14ac:dyDescent="0.25">
      <c r="A16" s="38">
        <v>6</v>
      </c>
      <c r="B16" s="39" t="s">
        <v>99</v>
      </c>
      <c r="C16" s="81">
        <v>11587</v>
      </c>
      <c r="D16" s="81">
        <v>9482</v>
      </c>
      <c r="E16" s="81">
        <f t="shared" si="0"/>
        <v>21069</v>
      </c>
      <c r="F16" s="81">
        <v>5556</v>
      </c>
      <c r="G16" s="81">
        <v>4025</v>
      </c>
      <c r="H16" s="81">
        <f t="shared" si="1"/>
        <v>9581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1">
        <f t="shared" si="17"/>
        <v>5556</v>
      </c>
      <c r="V16" s="81">
        <f t="shared" si="6"/>
        <v>4025</v>
      </c>
      <c r="W16" s="81">
        <f t="shared" si="6"/>
        <v>9581</v>
      </c>
      <c r="X16" s="81">
        <v>1359</v>
      </c>
      <c r="Y16" s="81">
        <v>859</v>
      </c>
      <c r="Z16" s="81">
        <f t="shared" si="7"/>
        <v>2218</v>
      </c>
      <c r="AA16" s="82">
        <f>X16/U16%</f>
        <v>24.460043196544277</v>
      </c>
      <c r="AB16" s="82">
        <f t="shared" si="8"/>
        <v>21.341614906832298</v>
      </c>
      <c r="AC16" s="82">
        <f>Z16/W16%</f>
        <v>23.149984344014193</v>
      </c>
      <c r="AD16" s="83"/>
      <c r="AE16" s="83"/>
      <c r="AF16" s="83"/>
      <c r="AG16" s="83"/>
      <c r="AH16" s="83"/>
      <c r="AI16" s="83"/>
      <c r="AJ16" s="84"/>
      <c r="AK16" s="84"/>
      <c r="AL16" s="84"/>
      <c r="AM16" s="83"/>
      <c r="AN16" s="83"/>
      <c r="AO16" s="83"/>
      <c r="AP16" s="83"/>
      <c r="AQ16" s="83"/>
      <c r="AR16" s="83"/>
      <c r="AS16" s="84"/>
      <c r="AT16" s="84"/>
      <c r="AU16" s="84"/>
    </row>
    <row r="17" spans="1:52" ht="31.5" x14ac:dyDescent="0.25">
      <c r="A17" s="38">
        <v>7</v>
      </c>
      <c r="B17" s="39" t="s">
        <v>41</v>
      </c>
      <c r="C17" s="81">
        <f>134479+107058</f>
        <v>241537</v>
      </c>
      <c r="D17" s="81">
        <f>70719+60118</f>
        <v>130837</v>
      </c>
      <c r="E17" s="81">
        <f t="shared" si="0"/>
        <v>372374</v>
      </c>
      <c r="F17" s="81">
        <f>50487+41176</f>
        <v>91663</v>
      </c>
      <c r="G17" s="81">
        <f>25154+20667</f>
        <v>45821</v>
      </c>
      <c r="H17" s="81">
        <f t="shared" si="1"/>
        <v>137484</v>
      </c>
      <c r="I17" s="81">
        <f>11690+8795</f>
        <v>20485</v>
      </c>
      <c r="J17" s="81">
        <f>5799+4680</f>
        <v>10479</v>
      </c>
      <c r="K17" s="81">
        <f t="shared" si="2"/>
        <v>30964</v>
      </c>
      <c r="L17" s="81">
        <f>11690+2828</f>
        <v>14518</v>
      </c>
      <c r="M17" s="81">
        <f>2083+1424</f>
        <v>3507</v>
      </c>
      <c r="N17" s="81">
        <f t="shared" si="3"/>
        <v>18025</v>
      </c>
      <c r="O17" s="81">
        <f>7432+7465</f>
        <v>14897</v>
      </c>
      <c r="P17" s="81">
        <f>7419+7666</f>
        <v>15085</v>
      </c>
      <c r="Q17" s="81">
        <f t="shared" si="4"/>
        <v>29982</v>
      </c>
      <c r="R17" s="81">
        <f>1654+3561</f>
        <v>5215</v>
      </c>
      <c r="S17" s="81">
        <f>1533+3535</f>
        <v>5068</v>
      </c>
      <c r="T17" s="81">
        <f t="shared" si="5"/>
        <v>10283</v>
      </c>
      <c r="U17" s="81">
        <f t="shared" si="17"/>
        <v>91663</v>
      </c>
      <c r="V17" s="81">
        <f t="shared" si="6"/>
        <v>45821</v>
      </c>
      <c r="W17" s="81">
        <f t="shared" si="6"/>
        <v>137484</v>
      </c>
      <c r="X17" s="81">
        <f>36105+2713</f>
        <v>38818</v>
      </c>
      <c r="Y17" s="81">
        <f>18397+1522</f>
        <v>19919</v>
      </c>
      <c r="Z17" s="81">
        <f t="shared" si="7"/>
        <v>58737</v>
      </c>
      <c r="AA17" s="82">
        <f t="shared" ref="AA17:AC20" si="20">X17/U17%</f>
        <v>42.348603035030493</v>
      </c>
      <c r="AB17" s="82">
        <f t="shared" si="20"/>
        <v>43.47133410444993</v>
      </c>
      <c r="AC17" s="82">
        <f t="shared" si="20"/>
        <v>42.722789560967094</v>
      </c>
      <c r="AD17" s="81">
        <f t="shared" ref="AD17:AD19" si="21">L17</f>
        <v>14518</v>
      </c>
      <c r="AE17" s="81">
        <f t="shared" ref="AE17:AE19" si="22">M17</f>
        <v>3507</v>
      </c>
      <c r="AF17" s="81">
        <f t="shared" si="11"/>
        <v>18025</v>
      </c>
      <c r="AG17" s="81">
        <f>2346+147</f>
        <v>2493</v>
      </c>
      <c r="AH17" s="81">
        <f>1223+66</f>
        <v>1289</v>
      </c>
      <c r="AI17" s="81">
        <f t="shared" si="12"/>
        <v>3782</v>
      </c>
      <c r="AJ17" s="82">
        <f t="shared" ref="AJ17:AJ19" si="23">AG17/AD17%</f>
        <v>17.171786747485879</v>
      </c>
      <c r="AK17" s="82">
        <f t="shared" ref="AK17:AK19" si="24">AH17/AE17%</f>
        <v>36.755061305959508</v>
      </c>
      <c r="AL17" s="82">
        <f t="shared" ref="AL17:AL19" si="25">AI17/AF17%</f>
        <v>20.981969486823857</v>
      </c>
      <c r="AM17" s="81">
        <f t="shared" ref="AM17:AM19" si="26">R17</f>
        <v>5215</v>
      </c>
      <c r="AN17" s="81">
        <f t="shared" ref="AN17:AN19" si="27">S17</f>
        <v>5068</v>
      </c>
      <c r="AO17" s="81">
        <f t="shared" ref="AO17:AO19" si="28">T17</f>
        <v>10283</v>
      </c>
      <c r="AP17" s="81">
        <f>1651+42</f>
        <v>1693</v>
      </c>
      <c r="AQ17" s="81">
        <f>1698+45</f>
        <v>1743</v>
      </c>
      <c r="AR17" s="81">
        <f t="shared" si="15"/>
        <v>3436</v>
      </c>
      <c r="AS17" s="82">
        <f t="shared" si="16"/>
        <v>32.464046021093004</v>
      </c>
      <c r="AT17" s="82">
        <f t="shared" si="16"/>
        <v>34.392265193370164</v>
      </c>
      <c r="AU17" s="82">
        <f t="shared" si="16"/>
        <v>33.414373237382087</v>
      </c>
    </row>
    <row r="18" spans="1:52" s="27" customFormat="1" ht="31.5" x14ac:dyDescent="0.25">
      <c r="A18" s="38">
        <v>8</v>
      </c>
      <c r="B18" s="39" t="s">
        <v>75</v>
      </c>
      <c r="C18" s="81">
        <v>15654</v>
      </c>
      <c r="D18" s="81">
        <v>7662</v>
      </c>
      <c r="E18" s="81">
        <f>C18+D18</f>
        <v>23316</v>
      </c>
      <c r="F18" s="81">
        <v>10036</v>
      </c>
      <c r="G18" s="81">
        <v>5918</v>
      </c>
      <c r="H18" s="81">
        <f>F18+G18</f>
        <v>15954</v>
      </c>
      <c r="I18" s="81">
        <v>3558</v>
      </c>
      <c r="J18" s="81">
        <v>2064</v>
      </c>
      <c r="K18" s="81">
        <f>I18+J18</f>
        <v>5622</v>
      </c>
      <c r="L18" s="81">
        <v>2269</v>
      </c>
      <c r="M18" s="81">
        <v>1604</v>
      </c>
      <c r="N18" s="81">
        <f>L18+M18</f>
        <v>3873</v>
      </c>
      <c r="O18" s="81">
        <v>7</v>
      </c>
      <c r="P18" s="81">
        <v>3</v>
      </c>
      <c r="Q18" s="81">
        <f>O18+P18</f>
        <v>10</v>
      </c>
      <c r="R18" s="81">
        <v>3</v>
      </c>
      <c r="S18" s="81">
        <v>3</v>
      </c>
      <c r="T18" s="81">
        <f>R18+S18</f>
        <v>6</v>
      </c>
      <c r="U18" s="81">
        <f>F18</f>
        <v>10036</v>
      </c>
      <c r="V18" s="81">
        <f t="shared" ref="V18" si="29">G18</f>
        <v>5918</v>
      </c>
      <c r="W18" s="81">
        <f t="shared" si="6"/>
        <v>15954</v>
      </c>
      <c r="X18" s="81">
        <v>2168</v>
      </c>
      <c r="Y18" s="81">
        <v>2329</v>
      </c>
      <c r="Z18" s="81">
        <f t="shared" si="7"/>
        <v>4497</v>
      </c>
      <c r="AA18" s="82">
        <f t="shared" si="20"/>
        <v>21.602231964926265</v>
      </c>
      <c r="AB18" s="82">
        <f t="shared" si="20"/>
        <v>39.354511659344375</v>
      </c>
      <c r="AC18" s="82">
        <f t="shared" si="20"/>
        <v>28.187288454306131</v>
      </c>
      <c r="AD18" s="81">
        <f t="shared" si="21"/>
        <v>2269</v>
      </c>
      <c r="AE18" s="81">
        <f t="shared" si="22"/>
        <v>1604</v>
      </c>
      <c r="AF18" s="81">
        <f t="shared" ref="AF18" si="30">N18</f>
        <v>3873</v>
      </c>
      <c r="AG18" s="81">
        <v>453</v>
      </c>
      <c r="AH18" s="81">
        <v>532</v>
      </c>
      <c r="AI18" s="81">
        <f t="shared" si="12"/>
        <v>985</v>
      </c>
      <c r="AJ18" s="82">
        <f t="shared" si="23"/>
        <v>19.96474217717056</v>
      </c>
      <c r="AK18" s="82">
        <f t="shared" si="24"/>
        <v>33.16708229426434</v>
      </c>
      <c r="AL18" s="82">
        <f t="shared" si="25"/>
        <v>25.432481280660987</v>
      </c>
      <c r="AM18" s="81">
        <f t="shared" si="26"/>
        <v>3</v>
      </c>
      <c r="AN18" s="81">
        <f t="shared" si="27"/>
        <v>3</v>
      </c>
      <c r="AO18" s="81">
        <f t="shared" si="28"/>
        <v>6</v>
      </c>
      <c r="AP18" s="81">
        <v>0</v>
      </c>
      <c r="AQ18" s="81">
        <v>2</v>
      </c>
      <c r="AR18" s="81">
        <f t="shared" si="15"/>
        <v>2</v>
      </c>
      <c r="AS18" s="82">
        <f t="shared" si="16"/>
        <v>0</v>
      </c>
      <c r="AT18" s="82">
        <f t="shared" si="16"/>
        <v>66.666666666666671</v>
      </c>
      <c r="AU18" s="82">
        <f t="shared" si="16"/>
        <v>33.333333333333336</v>
      </c>
    </row>
    <row r="19" spans="1:52" ht="31.5" x14ac:dyDescent="0.25">
      <c r="A19" s="38">
        <v>9</v>
      </c>
      <c r="B19" s="39" t="s">
        <v>108</v>
      </c>
      <c r="C19" s="81">
        <v>5770</v>
      </c>
      <c r="D19" s="81">
        <v>8413</v>
      </c>
      <c r="E19" s="81">
        <f t="shared" ref="E19" si="31">C19+D19</f>
        <v>14183</v>
      </c>
      <c r="F19" s="81">
        <v>2118</v>
      </c>
      <c r="G19" s="81">
        <v>3421</v>
      </c>
      <c r="H19" s="81">
        <f t="shared" ref="H19" si="32">F19+G19</f>
        <v>5539</v>
      </c>
      <c r="I19" s="81">
        <v>802</v>
      </c>
      <c r="J19" s="81">
        <v>874</v>
      </c>
      <c r="K19" s="81">
        <f t="shared" ref="K19" si="33">I19+J19</f>
        <v>1676</v>
      </c>
      <c r="L19" s="81">
        <v>325</v>
      </c>
      <c r="M19" s="81">
        <v>367</v>
      </c>
      <c r="N19" s="81">
        <f t="shared" ref="N19" si="34">L19+M19</f>
        <v>692</v>
      </c>
      <c r="O19" s="81">
        <v>231</v>
      </c>
      <c r="P19" s="81">
        <v>319</v>
      </c>
      <c r="Q19" s="81">
        <f t="shared" ref="Q19" si="35">O19+P19</f>
        <v>550</v>
      </c>
      <c r="R19" s="81">
        <v>86</v>
      </c>
      <c r="S19" s="81">
        <v>132</v>
      </c>
      <c r="T19" s="81">
        <f t="shared" ref="T19" si="36">R19+S19</f>
        <v>218</v>
      </c>
      <c r="U19" s="81">
        <f t="shared" si="17"/>
        <v>2118</v>
      </c>
      <c r="V19" s="81">
        <f t="shared" si="6"/>
        <v>3421</v>
      </c>
      <c r="W19" s="81">
        <f t="shared" si="6"/>
        <v>5539</v>
      </c>
      <c r="X19" s="81">
        <v>117</v>
      </c>
      <c r="Y19" s="81">
        <v>204</v>
      </c>
      <c r="Z19" s="81">
        <f t="shared" si="7"/>
        <v>321</v>
      </c>
      <c r="AA19" s="82">
        <f t="shared" si="20"/>
        <v>5.5240793201133149</v>
      </c>
      <c r="AB19" s="82">
        <f t="shared" si="20"/>
        <v>5.9631686641332946</v>
      </c>
      <c r="AC19" s="82">
        <f t="shared" si="20"/>
        <v>5.7952699043148579</v>
      </c>
      <c r="AD19" s="81">
        <f t="shared" si="21"/>
        <v>325</v>
      </c>
      <c r="AE19" s="81">
        <f t="shared" si="22"/>
        <v>367</v>
      </c>
      <c r="AF19" s="81">
        <f t="shared" si="11"/>
        <v>692</v>
      </c>
      <c r="AG19" s="81">
        <v>17</v>
      </c>
      <c r="AH19" s="81">
        <v>12</v>
      </c>
      <c r="AI19" s="81">
        <f t="shared" si="12"/>
        <v>29</v>
      </c>
      <c r="AJ19" s="82">
        <f t="shared" si="23"/>
        <v>5.2307692307692308</v>
      </c>
      <c r="AK19" s="82">
        <f t="shared" si="24"/>
        <v>3.2697547683923704</v>
      </c>
      <c r="AL19" s="82">
        <f t="shared" si="25"/>
        <v>4.1907514450867049</v>
      </c>
      <c r="AM19" s="81">
        <f t="shared" si="26"/>
        <v>86</v>
      </c>
      <c r="AN19" s="81">
        <f t="shared" si="27"/>
        <v>132</v>
      </c>
      <c r="AO19" s="81">
        <f t="shared" si="28"/>
        <v>218</v>
      </c>
      <c r="AP19" s="81">
        <v>2</v>
      </c>
      <c r="AQ19" s="81">
        <v>3</v>
      </c>
      <c r="AR19" s="81">
        <f t="shared" si="15"/>
        <v>5</v>
      </c>
      <c r="AS19" s="82">
        <f t="shared" si="16"/>
        <v>2.3255813953488373</v>
      </c>
      <c r="AT19" s="82">
        <f t="shared" si="16"/>
        <v>2.2727272727272725</v>
      </c>
      <c r="AU19" s="82">
        <f t="shared" si="16"/>
        <v>2.2935779816513762</v>
      </c>
    </row>
    <row r="20" spans="1:52" ht="15.75" x14ac:dyDescent="0.25">
      <c r="A20" s="192" t="s">
        <v>0</v>
      </c>
      <c r="B20" s="192"/>
      <c r="C20" s="85">
        <f>SUM(C11:C19)</f>
        <v>429244</v>
      </c>
      <c r="D20" s="85">
        <f t="shared" ref="D20:Z20" si="37">SUM(D11:D19)</f>
        <v>271298</v>
      </c>
      <c r="E20" s="85">
        <f t="shared" si="37"/>
        <v>700542</v>
      </c>
      <c r="F20" s="85">
        <f t="shared" si="37"/>
        <v>193721</v>
      </c>
      <c r="G20" s="85">
        <f t="shared" si="37"/>
        <v>121938</v>
      </c>
      <c r="H20" s="85">
        <f t="shared" si="37"/>
        <v>315659</v>
      </c>
      <c r="I20" s="85">
        <f t="shared" si="37"/>
        <v>54173</v>
      </c>
      <c r="J20" s="85">
        <f t="shared" si="37"/>
        <v>32324</v>
      </c>
      <c r="K20" s="85">
        <f t="shared" si="37"/>
        <v>86497</v>
      </c>
      <c r="L20" s="85">
        <f t="shared" si="37"/>
        <v>33643</v>
      </c>
      <c r="M20" s="85">
        <f t="shared" si="37"/>
        <v>17037</v>
      </c>
      <c r="N20" s="85">
        <f t="shared" si="37"/>
        <v>50680</v>
      </c>
      <c r="O20" s="85">
        <f t="shared" si="37"/>
        <v>37785</v>
      </c>
      <c r="P20" s="85">
        <f t="shared" si="37"/>
        <v>35152</v>
      </c>
      <c r="Q20" s="85">
        <f t="shared" si="37"/>
        <v>72937</v>
      </c>
      <c r="R20" s="85">
        <f t="shared" si="37"/>
        <v>17672</v>
      </c>
      <c r="S20" s="85">
        <f t="shared" si="37"/>
        <v>16835</v>
      </c>
      <c r="T20" s="85">
        <f t="shared" si="37"/>
        <v>34507</v>
      </c>
      <c r="U20" s="85">
        <f t="shared" si="37"/>
        <v>193721</v>
      </c>
      <c r="V20" s="85">
        <f t="shared" si="37"/>
        <v>121938</v>
      </c>
      <c r="W20" s="85">
        <f t="shared" si="37"/>
        <v>315659</v>
      </c>
      <c r="X20" s="85">
        <f t="shared" si="37"/>
        <v>66836</v>
      </c>
      <c r="Y20" s="85">
        <f t="shared" si="37"/>
        <v>40664</v>
      </c>
      <c r="Z20" s="85">
        <f t="shared" si="37"/>
        <v>107500</v>
      </c>
      <c r="AA20" s="86">
        <f t="shared" si="20"/>
        <v>34.501164045199026</v>
      </c>
      <c r="AB20" s="86">
        <f t="shared" si="20"/>
        <v>33.348094933490785</v>
      </c>
      <c r="AC20" s="86">
        <f t="shared" si="20"/>
        <v>34.055737362153458</v>
      </c>
      <c r="AD20" s="85">
        <f t="shared" ref="AD20:AI20" si="38">SUM(AD11:AD19)</f>
        <v>33643</v>
      </c>
      <c r="AE20" s="85">
        <f t="shared" si="38"/>
        <v>17037</v>
      </c>
      <c r="AF20" s="85">
        <f t="shared" si="38"/>
        <v>50680</v>
      </c>
      <c r="AG20" s="85">
        <f t="shared" si="38"/>
        <v>7669</v>
      </c>
      <c r="AH20" s="85">
        <f t="shared" si="38"/>
        <v>4935</v>
      </c>
      <c r="AI20" s="85">
        <f t="shared" si="38"/>
        <v>12604</v>
      </c>
      <c r="AJ20" s="86">
        <f t="shared" si="13"/>
        <v>22.795232292007253</v>
      </c>
      <c r="AK20" s="86">
        <f t="shared" si="13"/>
        <v>28.966367318189821</v>
      </c>
      <c r="AL20" s="86">
        <f t="shared" si="13"/>
        <v>24.869771112865035</v>
      </c>
      <c r="AM20" s="85">
        <f t="shared" ref="AM20:AR20" si="39">SUM(AM11:AM19)</f>
        <v>17672</v>
      </c>
      <c r="AN20" s="85">
        <f t="shared" si="39"/>
        <v>16835</v>
      </c>
      <c r="AO20" s="85">
        <f t="shared" si="39"/>
        <v>34507</v>
      </c>
      <c r="AP20" s="85">
        <f t="shared" si="39"/>
        <v>4573</v>
      </c>
      <c r="AQ20" s="85">
        <f t="shared" si="39"/>
        <v>4055</v>
      </c>
      <c r="AR20" s="85">
        <f t="shared" si="39"/>
        <v>8628</v>
      </c>
      <c r="AS20" s="86">
        <f t="shared" si="16"/>
        <v>25.877093707559983</v>
      </c>
      <c r="AT20" s="86">
        <f t="shared" si="16"/>
        <v>24.086724086724086</v>
      </c>
      <c r="AU20" s="86">
        <f t="shared" si="16"/>
        <v>25.00362245341525</v>
      </c>
    </row>
    <row r="21" spans="1:52" s="27" customFormat="1" ht="20.25" customHeight="1" x14ac:dyDescent="0.25">
      <c r="A21" s="199" t="s">
        <v>42</v>
      </c>
      <c r="B21" s="199"/>
      <c r="C21" s="199"/>
      <c r="D21" s="199"/>
      <c r="E21" s="199"/>
      <c r="F21" s="199"/>
      <c r="G21" s="199"/>
      <c r="H21" s="9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8"/>
      <c r="V21" s="103"/>
      <c r="W21" s="103"/>
      <c r="X21" s="104"/>
      <c r="Y21" s="103"/>
      <c r="Z21" s="103"/>
      <c r="AA21" s="102"/>
      <c r="AB21" s="102"/>
      <c r="AC21" s="102"/>
      <c r="AD21" s="98"/>
      <c r="AE21" s="103"/>
      <c r="AF21" s="103"/>
      <c r="AG21" s="104"/>
      <c r="AH21" s="103"/>
      <c r="AI21" s="103"/>
      <c r="AJ21" s="102"/>
      <c r="AK21" s="102"/>
      <c r="AL21" s="102"/>
      <c r="AM21" s="98"/>
      <c r="AN21" s="103"/>
      <c r="AO21" s="103"/>
      <c r="AP21" s="104"/>
      <c r="AQ21" s="103"/>
      <c r="AR21" s="103"/>
      <c r="AS21" s="102"/>
      <c r="AT21" s="102"/>
      <c r="AU21" s="102"/>
    </row>
    <row r="22" spans="1:52" s="27" customFormat="1" ht="18" customHeight="1" x14ac:dyDescent="0.25">
      <c r="A22" s="136"/>
      <c r="B22" s="136"/>
      <c r="C22" s="101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</row>
    <row r="26" spans="1:52" x14ac:dyDescent="0.25">
      <c r="AZ26" t="s">
        <v>101</v>
      </c>
    </row>
  </sheetData>
  <mergeCells count="48">
    <mergeCell ref="A21:G21"/>
    <mergeCell ref="AM3:AU3"/>
    <mergeCell ref="C7:H7"/>
    <mergeCell ref="I7:N7"/>
    <mergeCell ref="O7:T7"/>
    <mergeCell ref="U7:W8"/>
    <mergeCell ref="AM7:AO8"/>
    <mergeCell ref="AP8:AR8"/>
    <mergeCell ref="AS8:AU8"/>
    <mergeCell ref="C3:T3"/>
    <mergeCell ref="U3:AC3"/>
    <mergeCell ref="AD3:AL3"/>
    <mergeCell ref="AD7:AF8"/>
    <mergeCell ref="AG7:AI7"/>
    <mergeCell ref="AJ7:AL7"/>
    <mergeCell ref="AG8:AI8"/>
    <mergeCell ref="AD6:AL6"/>
    <mergeCell ref="A20:B20"/>
    <mergeCell ref="AP7:AR7"/>
    <mergeCell ref="AS7:AU7"/>
    <mergeCell ref="C8:E8"/>
    <mergeCell ref="F8:H8"/>
    <mergeCell ref="I8:K8"/>
    <mergeCell ref="L8:N8"/>
    <mergeCell ref="O8:Q8"/>
    <mergeCell ref="R8:T8"/>
    <mergeCell ref="X8:Z8"/>
    <mergeCell ref="AA8:AC8"/>
    <mergeCell ref="X7:Z7"/>
    <mergeCell ref="AA7:AC7"/>
    <mergeCell ref="A3:A9"/>
    <mergeCell ref="B3:B9"/>
    <mergeCell ref="C6:T6"/>
    <mergeCell ref="AM6:AU6"/>
    <mergeCell ref="AJ8:AL8"/>
    <mergeCell ref="U6:AC6"/>
    <mergeCell ref="AM4:AU4"/>
    <mergeCell ref="AM5:AU5"/>
    <mergeCell ref="U4:AC4"/>
    <mergeCell ref="U5:AC5"/>
    <mergeCell ref="AD4:AL4"/>
    <mergeCell ref="AD5:AL5"/>
    <mergeCell ref="I4:N4"/>
    <mergeCell ref="I5:N5"/>
    <mergeCell ref="O4:T4"/>
    <mergeCell ref="O5:T5"/>
    <mergeCell ref="C4:H4"/>
    <mergeCell ref="C5:H5"/>
  </mergeCells>
  <pageMargins left="0.70866141732283472" right="0.70866141732283472" top="0.74803149606299213" bottom="0.74803149606299213" header="0.31496062992125984" footer="0.31496062992125984"/>
  <pageSetup scale="81" firstPageNumber="70" orientation="landscape" useFirstPageNumber="1" r:id="rId1"/>
  <headerFooter>
    <oddFooter>Page &amp;P</oddFooter>
  </headerFooter>
  <colBreaks count="5" manualBreakCount="5">
    <brk id="8" max="1048575" man="1"/>
    <brk id="14" max="1048575" man="1"/>
    <brk id="20" max="20" man="1"/>
    <brk id="29" max="20" man="1"/>
    <brk id="38" max="1048575" man="1"/>
  </colBreaks>
  <ignoredErrors>
    <ignoredError sqref="C20:T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view="pageBreakPreview" zoomScale="60" workbookViewId="0">
      <selection activeCell="C7" sqref="C7"/>
    </sheetView>
  </sheetViews>
  <sheetFormatPr defaultRowHeight="15" x14ac:dyDescent="0.25"/>
  <cols>
    <col min="1" max="1" width="9.28515625" bestFit="1" customWidth="1"/>
    <col min="2" max="2" width="15.7109375" customWidth="1"/>
    <col min="3" max="3" width="15.5703125" customWidth="1"/>
    <col min="4" max="4" width="15.5703125" bestFit="1" customWidth="1"/>
    <col min="5" max="5" width="16.85546875" bestFit="1" customWidth="1"/>
    <col min="6" max="7" width="15.5703125" bestFit="1" customWidth="1"/>
    <col min="8" max="8" width="16.85546875" bestFit="1" customWidth="1"/>
    <col min="9" max="11" width="15.5703125" bestFit="1" customWidth="1"/>
    <col min="12" max="13" width="14.28515625" bestFit="1" customWidth="1"/>
    <col min="14" max="14" width="15.5703125" bestFit="1" customWidth="1"/>
    <col min="15" max="15" width="17" customWidth="1"/>
    <col min="16" max="16" width="16.85546875" customWidth="1"/>
    <col min="17" max="17" width="13.42578125" bestFit="1" customWidth="1"/>
    <col min="18" max="18" width="12.5703125" bestFit="1" customWidth="1"/>
    <col min="19" max="20" width="15.7109375" customWidth="1"/>
    <col min="21" max="21" width="0.140625" customWidth="1"/>
    <col min="22" max="22" width="9.140625" hidden="1" customWidth="1"/>
    <col min="24" max="24" width="2.42578125" customWidth="1"/>
  </cols>
  <sheetData>
    <row r="1" spans="1:20" s="150" customFormat="1" ht="45.75" customHeight="1" x14ac:dyDescent="0.25">
      <c r="A1" s="149"/>
      <c r="B1" s="149"/>
      <c r="C1" s="202" t="s">
        <v>133</v>
      </c>
      <c r="D1" s="202"/>
      <c r="E1" s="202"/>
      <c r="F1" s="202"/>
      <c r="G1" s="202"/>
      <c r="H1" s="202"/>
      <c r="I1" s="202" t="str">
        <f>+C1</f>
        <v>Table46 - HIGHER SECONDARY EXAMINATION RESULTS DURING 2010 - 2019 (CENTRAL/STATE BOARDS )</v>
      </c>
      <c r="J1" s="202"/>
      <c r="K1" s="202"/>
      <c r="L1" s="202"/>
      <c r="M1" s="202"/>
      <c r="N1" s="202"/>
      <c r="O1" s="202" t="str">
        <f>+C1</f>
        <v>Table46 - HIGHER SECONDARY EXAMINATION RESULTS DURING 2010 - 2019 (CENTRAL/STATE BOARDS )</v>
      </c>
      <c r="P1" s="202"/>
      <c r="Q1" s="202"/>
      <c r="R1" s="202"/>
      <c r="S1" s="202"/>
      <c r="T1" s="202"/>
    </row>
    <row r="2" spans="1:20" ht="15" customHeight="1" x14ac:dyDescent="0.25">
      <c r="A2" s="169" t="s">
        <v>106</v>
      </c>
      <c r="B2" s="200" t="s">
        <v>107</v>
      </c>
      <c r="C2" s="169" t="s">
        <v>14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 t="s">
        <v>14</v>
      </c>
      <c r="P2" s="169"/>
      <c r="Q2" s="169"/>
      <c r="R2" s="169"/>
      <c r="S2" s="169"/>
      <c r="T2" s="169"/>
    </row>
    <row r="3" spans="1:20" x14ac:dyDescent="0.25">
      <c r="A3" s="169"/>
      <c r="B3" s="201"/>
      <c r="C3" s="169" t="s">
        <v>34</v>
      </c>
      <c r="D3" s="169"/>
      <c r="E3" s="169"/>
      <c r="F3" s="169"/>
      <c r="G3" s="169"/>
      <c r="H3" s="169"/>
      <c r="I3" s="169" t="s">
        <v>35</v>
      </c>
      <c r="J3" s="169"/>
      <c r="K3" s="169"/>
      <c r="L3" s="169"/>
      <c r="M3" s="169"/>
      <c r="N3" s="169"/>
      <c r="O3" s="169" t="s">
        <v>36</v>
      </c>
      <c r="P3" s="169"/>
      <c r="Q3" s="169"/>
      <c r="R3" s="169"/>
      <c r="S3" s="169"/>
      <c r="T3" s="169"/>
    </row>
    <row r="4" spans="1:20" x14ac:dyDescent="0.25">
      <c r="A4" s="169"/>
      <c r="B4" s="201"/>
      <c r="C4" s="169" t="s">
        <v>1</v>
      </c>
      <c r="D4" s="169"/>
      <c r="E4" s="169"/>
      <c r="F4" s="169" t="s">
        <v>2</v>
      </c>
      <c r="G4" s="169"/>
      <c r="H4" s="169"/>
      <c r="I4" s="169" t="s">
        <v>1</v>
      </c>
      <c r="J4" s="169"/>
      <c r="K4" s="169"/>
      <c r="L4" s="169" t="s">
        <v>2</v>
      </c>
      <c r="M4" s="169"/>
      <c r="N4" s="169"/>
      <c r="O4" s="169" t="s">
        <v>1</v>
      </c>
      <c r="P4" s="169"/>
      <c r="Q4" s="169"/>
      <c r="R4" s="169" t="s">
        <v>2</v>
      </c>
      <c r="S4" s="169"/>
      <c r="T4" s="169"/>
    </row>
    <row r="5" spans="1:20" x14ac:dyDescent="0.25">
      <c r="A5" s="169"/>
      <c r="B5" s="201"/>
      <c r="C5" s="126" t="s">
        <v>4</v>
      </c>
      <c r="D5" s="126" t="s">
        <v>5</v>
      </c>
      <c r="E5" s="126" t="s">
        <v>0</v>
      </c>
      <c r="F5" s="126" t="s">
        <v>4</v>
      </c>
      <c r="G5" s="126" t="s">
        <v>5</v>
      </c>
      <c r="H5" s="126" t="s">
        <v>0</v>
      </c>
      <c r="I5" s="126" t="s">
        <v>4</v>
      </c>
      <c r="J5" s="126" t="s">
        <v>5</v>
      </c>
      <c r="K5" s="126" t="s">
        <v>0</v>
      </c>
      <c r="L5" s="126" t="s">
        <v>4</v>
      </c>
      <c r="M5" s="126" t="s">
        <v>5</v>
      </c>
      <c r="N5" s="126" t="s">
        <v>0</v>
      </c>
      <c r="O5" s="126" t="s">
        <v>4</v>
      </c>
      <c r="P5" s="126" t="s">
        <v>5</v>
      </c>
      <c r="Q5" s="126" t="s">
        <v>0</v>
      </c>
      <c r="R5" s="126" t="s">
        <v>4</v>
      </c>
      <c r="S5" s="126" t="s">
        <v>5</v>
      </c>
      <c r="T5" s="126" t="s">
        <v>0</v>
      </c>
    </row>
    <row r="6" spans="1:20" x14ac:dyDescent="0.25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138">
        <v>6</v>
      </c>
      <c r="G6" s="138">
        <v>7</v>
      </c>
      <c r="H6" s="138">
        <v>8</v>
      </c>
      <c r="I6" s="138">
        <v>9</v>
      </c>
      <c r="J6" s="138">
        <v>10</v>
      </c>
      <c r="K6" s="138">
        <v>11</v>
      </c>
      <c r="L6" s="138">
        <v>12</v>
      </c>
      <c r="M6" s="138">
        <v>13</v>
      </c>
      <c r="N6" s="138">
        <v>14</v>
      </c>
      <c r="O6" s="138">
        <v>15</v>
      </c>
      <c r="P6" s="138">
        <v>16</v>
      </c>
      <c r="Q6" s="138">
        <v>17</v>
      </c>
      <c r="R6" s="138">
        <v>18</v>
      </c>
      <c r="S6" s="138">
        <v>19</v>
      </c>
      <c r="T6" s="138">
        <v>20</v>
      </c>
    </row>
    <row r="7" spans="1:20" ht="15.75" x14ac:dyDescent="0.25">
      <c r="A7" s="139">
        <v>2010</v>
      </c>
      <c r="B7" s="140">
        <v>33</v>
      </c>
      <c r="C7" s="141">
        <v>5865200</v>
      </c>
      <c r="D7" s="141">
        <v>4546093</v>
      </c>
      <c r="E7" s="141">
        <v>10411293</v>
      </c>
      <c r="F7" s="141">
        <v>4293235</v>
      </c>
      <c r="G7" s="141">
        <v>3707328</v>
      </c>
      <c r="H7" s="141">
        <v>8000563</v>
      </c>
      <c r="I7" s="141">
        <v>835645</v>
      </c>
      <c r="J7" s="141">
        <v>611160</v>
      </c>
      <c r="K7" s="141">
        <v>1446805</v>
      </c>
      <c r="L7" s="141">
        <v>561056</v>
      </c>
      <c r="M7" s="141">
        <v>463444</v>
      </c>
      <c r="N7" s="141">
        <v>1024500</v>
      </c>
      <c r="O7" s="141">
        <v>345568</v>
      </c>
      <c r="P7" s="141">
        <v>242192</v>
      </c>
      <c r="Q7" s="141">
        <v>587760</v>
      </c>
      <c r="R7" s="141">
        <v>226001</v>
      </c>
      <c r="S7" s="141">
        <v>168919</v>
      </c>
      <c r="T7" s="141">
        <v>394920</v>
      </c>
    </row>
    <row r="8" spans="1:20" ht="15.75" x14ac:dyDescent="0.25">
      <c r="A8" s="139">
        <v>2011</v>
      </c>
      <c r="B8" s="140">
        <v>33</v>
      </c>
      <c r="C8" s="141">
        <v>6288517</v>
      </c>
      <c r="D8" s="141">
        <v>5004828</v>
      </c>
      <c r="E8" s="141">
        <v>11301705</v>
      </c>
      <c r="F8" s="141">
        <v>4442145</v>
      </c>
      <c r="G8" s="141">
        <v>4053554</v>
      </c>
      <c r="H8" s="141">
        <v>8502660</v>
      </c>
      <c r="I8" s="141">
        <v>890474</v>
      </c>
      <c r="J8" s="141">
        <v>668381</v>
      </c>
      <c r="K8" s="141">
        <v>1558855</v>
      </c>
      <c r="L8" s="141">
        <v>565582</v>
      </c>
      <c r="M8" s="141">
        <v>512523</v>
      </c>
      <c r="N8" s="141">
        <v>1078105</v>
      </c>
      <c r="O8" s="141">
        <v>354765</v>
      </c>
      <c r="P8" s="141">
        <v>258641</v>
      </c>
      <c r="Q8" s="141">
        <v>613406</v>
      </c>
      <c r="R8" s="141">
        <v>227118</v>
      </c>
      <c r="S8" s="141">
        <v>177358</v>
      </c>
      <c r="T8" s="141">
        <v>404476</v>
      </c>
    </row>
    <row r="9" spans="1:20" ht="15.75" x14ac:dyDescent="0.25">
      <c r="A9" s="139">
        <v>2012</v>
      </c>
      <c r="B9" s="140">
        <v>33</v>
      </c>
      <c r="C9" s="141">
        <v>6881305</v>
      </c>
      <c r="D9" s="141">
        <v>5398678</v>
      </c>
      <c r="E9" s="141">
        <v>12281267</v>
      </c>
      <c r="F9" s="141">
        <v>5199631</v>
      </c>
      <c r="G9" s="141">
        <v>4536532</v>
      </c>
      <c r="H9" s="141">
        <v>9737015</v>
      </c>
      <c r="I9" s="141">
        <v>991664</v>
      </c>
      <c r="J9" s="141">
        <v>760206</v>
      </c>
      <c r="K9" s="141">
        <v>1751870</v>
      </c>
      <c r="L9" s="141">
        <v>702447</v>
      </c>
      <c r="M9" s="141">
        <v>617825</v>
      </c>
      <c r="N9" s="141">
        <v>1320272</v>
      </c>
      <c r="O9" s="141">
        <v>385948</v>
      </c>
      <c r="P9" s="141">
        <v>289140</v>
      </c>
      <c r="Q9" s="141">
        <v>675088</v>
      </c>
      <c r="R9" s="141">
        <v>256958</v>
      </c>
      <c r="S9" s="141">
        <v>208248</v>
      </c>
      <c r="T9" s="141">
        <v>465206</v>
      </c>
    </row>
    <row r="10" spans="1:20" ht="15.75" x14ac:dyDescent="0.25">
      <c r="A10" s="139">
        <v>2013</v>
      </c>
      <c r="B10" s="140">
        <v>34</v>
      </c>
      <c r="C10" s="141">
        <v>7526390</v>
      </c>
      <c r="D10" s="141">
        <v>5981636</v>
      </c>
      <c r="E10" s="141">
        <v>13512266</v>
      </c>
      <c r="F10" s="141">
        <v>5718974</v>
      </c>
      <c r="G10" s="141">
        <v>4972230</v>
      </c>
      <c r="H10" s="141">
        <v>10694106</v>
      </c>
      <c r="I10" s="141">
        <v>1182026</v>
      </c>
      <c r="J10" s="141">
        <v>942005</v>
      </c>
      <c r="K10" s="141">
        <v>2124031</v>
      </c>
      <c r="L10" s="141">
        <v>855509</v>
      </c>
      <c r="M10" s="141">
        <v>738276</v>
      </c>
      <c r="N10" s="141">
        <v>1593785</v>
      </c>
      <c r="O10" s="141">
        <v>469936</v>
      </c>
      <c r="P10" s="141">
        <v>371973</v>
      </c>
      <c r="Q10" s="141">
        <v>841909</v>
      </c>
      <c r="R10" s="141">
        <v>312543</v>
      </c>
      <c r="S10" s="141">
        <v>266194</v>
      </c>
      <c r="T10" s="141">
        <v>578737</v>
      </c>
    </row>
    <row r="11" spans="1:20" ht="15.75" x14ac:dyDescent="0.25">
      <c r="A11" s="139">
        <v>2014</v>
      </c>
      <c r="B11" s="140">
        <v>34</v>
      </c>
      <c r="C11" s="141">
        <v>7932354</v>
      </c>
      <c r="D11" s="141">
        <v>6444520</v>
      </c>
      <c r="E11" s="141">
        <v>14376874</v>
      </c>
      <c r="F11" s="141">
        <v>6112192</v>
      </c>
      <c r="G11" s="141">
        <v>5460867</v>
      </c>
      <c r="H11" s="141">
        <v>11573059</v>
      </c>
      <c r="I11" s="141">
        <v>1282949</v>
      </c>
      <c r="J11" s="141">
        <v>1054549</v>
      </c>
      <c r="K11" s="141">
        <v>2339062</v>
      </c>
      <c r="L11" s="141">
        <v>927913</v>
      </c>
      <c r="M11" s="141">
        <v>849262</v>
      </c>
      <c r="N11" s="141">
        <v>1777948</v>
      </c>
      <c r="O11" s="141">
        <v>482540</v>
      </c>
      <c r="P11" s="141">
        <v>422862</v>
      </c>
      <c r="Q11" s="141">
        <v>906629</v>
      </c>
      <c r="R11" s="141">
        <v>328723</v>
      </c>
      <c r="S11" s="141">
        <v>314744</v>
      </c>
      <c r="T11" s="141">
        <v>644023</v>
      </c>
    </row>
    <row r="12" spans="1:20" ht="15.75" x14ac:dyDescent="0.25">
      <c r="A12" s="139">
        <v>2015</v>
      </c>
      <c r="B12" s="140">
        <v>34</v>
      </c>
      <c r="C12" s="141">
        <v>7951803</v>
      </c>
      <c r="D12" s="141">
        <v>6588245</v>
      </c>
      <c r="E12" s="141">
        <v>14540048</v>
      </c>
      <c r="F12" s="141">
        <v>6084077</v>
      </c>
      <c r="G12" s="141">
        <v>5564741</v>
      </c>
      <c r="H12" s="141">
        <v>11648818</v>
      </c>
      <c r="I12" s="141">
        <v>1277994</v>
      </c>
      <c r="J12" s="141">
        <v>1070562</v>
      </c>
      <c r="K12" s="141">
        <v>2348556</v>
      </c>
      <c r="L12" s="141">
        <v>932537</v>
      </c>
      <c r="M12" s="141">
        <v>855168</v>
      </c>
      <c r="N12" s="141">
        <v>1787705</v>
      </c>
      <c r="O12" s="141">
        <v>527536</v>
      </c>
      <c r="P12" s="141">
        <v>496119</v>
      </c>
      <c r="Q12" s="141">
        <v>1023655</v>
      </c>
      <c r="R12" s="141">
        <v>345669</v>
      </c>
      <c r="S12" s="141">
        <v>356715</v>
      </c>
      <c r="T12" s="141">
        <v>702384</v>
      </c>
    </row>
    <row r="13" spans="1:20" ht="15.75" x14ac:dyDescent="0.25">
      <c r="A13" s="139">
        <v>2016</v>
      </c>
      <c r="B13" s="140">
        <v>41</v>
      </c>
      <c r="C13" s="141">
        <v>8208808</v>
      </c>
      <c r="D13" s="141">
        <v>6750127</v>
      </c>
      <c r="E13" s="141">
        <v>14958935</v>
      </c>
      <c r="F13" s="141">
        <v>6096443</v>
      </c>
      <c r="G13" s="141">
        <v>5550770</v>
      </c>
      <c r="H13" s="141">
        <v>11647213</v>
      </c>
      <c r="I13" s="141">
        <v>1339325</v>
      </c>
      <c r="J13" s="141">
        <v>1110733</v>
      </c>
      <c r="K13" s="141">
        <v>2450058</v>
      </c>
      <c r="L13" s="141">
        <v>945954</v>
      </c>
      <c r="M13" s="141">
        <v>864119</v>
      </c>
      <c r="N13" s="141">
        <v>1810073</v>
      </c>
      <c r="O13" s="141">
        <v>531727</v>
      </c>
      <c r="P13" s="141">
        <v>458484</v>
      </c>
      <c r="Q13" s="141">
        <v>990211</v>
      </c>
      <c r="R13" s="141">
        <v>348344</v>
      </c>
      <c r="S13" s="141">
        <v>327269</v>
      </c>
      <c r="T13" s="141">
        <v>675613</v>
      </c>
    </row>
    <row r="14" spans="1:20" ht="15.75" x14ac:dyDescent="0.25">
      <c r="A14" s="139">
        <v>2017</v>
      </c>
      <c r="B14" s="140">
        <v>41</v>
      </c>
      <c r="C14" s="141">
        <v>7833015</v>
      </c>
      <c r="D14" s="141">
        <v>6784407</v>
      </c>
      <c r="E14" s="141">
        <v>14617422</v>
      </c>
      <c r="F14" s="141">
        <v>5696250</v>
      </c>
      <c r="G14" s="141">
        <v>5393357</v>
      </c>
      <c r="H14" s="141">
        <v>11089607</v>
      </c>
      <c r="I14" s="141">
        <v>1254641</v>
      </c>
      <c r="J14" s="141">
        <v>1097520</v>
      </c>
      <c r="K14" s="141">
        <v>2397346</v>
      </c>
      <c r="L14" s="141">
        <v>851626</v>
      </c>
      <c r="M14" s="141">
        <v>841939</v>
      </c>
      <c r="N14" s="141">
        <v>1732895</v>
      </c>
      <c r="O14" s="141">
        <v>469148</v>
      </c>
      <c r="P14" s="141">
        <v>420482</v>
      </c>
      <c r="Q14" s="141">
        <v>938329</v>
      </c>
      <c r="R14" s="141">
        <v>322397</v>
      </c>
      <c r="S14" s="141">
        <v>311887</v>
      </c>
      <c r="T14" s="141">
        <v>674686</v>
      </c>
    </row>
    <row r="15" spans="1:20" ht="15.75" x14ac:dyDescent="0.25">
      <c r="A15" s="147">
        <v>2018</v>
      </c>
      <c r="B15" s="140">
        <v>41</v>
      </c>
      <c r="C15" s="141">
        <v>7781980</v>
      </c>
      <c r="D15" s="141">
        <v>6675415</v>
      </c>
      <c r="E15" s="141">
        <v>14817647</v>
      </c>
      <c r="F15" s="141">
        <v>5744727</v>
      </c>
      <c r="G15" s="141">
        <v>5554812</v>
      </c>
      <c r="H15" s="141">
        <v>11299539</v>
      </c>
      <c r="I15" s="141">
        <v>1267085</v>
      </c>
      <c r="J15" s="141">
        <v>1106939</v>
      </c>
      <c r="K15" s="141">
        <v>2434041</v>
      </c>
      <c r="L15" s="141">
        <v>857886</v>
      </c>
      <c r="M15" s="141">
        <v>844555</v>
      </c>
      <c r="N15" s="141">
        <v>1740653</v>
      </c>
      <c r="O15" s="141">
        <v>462575</v>
      </c>
      <c r="P15" s="141">
        <v>426278</v>
      </c>
      <c r="Q15" s="141">
        <v>954071</v>
      </c>
      <c r="R15" s="141">
        <v>322458</v>
      </c>
      <c r="S15" s="141">
        <v>321682</v>
      </c>
      <c r="T15" s="141">
        <v>682742</v>
      </c>
    </row>
    <row r="16" spans="1:20" ht="15.75" x14ac:dyDescent="0.25">
      <c r="A16" s="139">
        <v>2019</v>
      </c>
      <c r="B16" s="140">
        <v>41</v>
      </c>
      <c r="C16" s="141">
        <v>7692265</v>
      </c>
      <c r="D16" s="141">
        <v>6731083</v>
      </c>
      <c r="E16" s="141">
        <v>14423348</v>
      </c>
      <c r="F16" s="141">
        <v>5862080</v>
      </c>
      <c r="G16" s="141">
        <v>5656413</v>
      </c>
      <c r="H16" s="141">
        <v>11518493</v>
      </c>
      <c r="I16" s="141">
        <v>1258444</v>
      </c>
      <c r="J16" s="141">
        <v>1127360</v>
      </c>
      <c r="K16" s="141">
        <v>2385804</v>
      </c>
      <c r="L16" s="141">
        <v>901202</v>
      </c>
      <c r="M16" s="141">
        <v>889067</v>
      </c>
      <c r="N16" s="141">
        <v>1790269</v>
      </c>
      <c r="O16" s="141">
        <v>493430</v>
      </c>
      <c r="P16" s="141">
        <v>468816</v>
      </c>
      <c r="Q16" s="141">
        <v>962246</v>
      </c>
      <c r="R16" s="141">
        <v>348328</v>
      </c>
      <c r="S16" s="141">
        <v>360317</v>
      </c>
      <c r="T16" s="141">
        <v>708645</v>
      </c>
    </row>
    <row r="17" spans="1:20" ht="15.75" x14ac:dyDescent="0.25">
      <c r="A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spans="1:20" s="151" customFormat="1" ht="48" customHeight="1" x14ac:dyDescent="0.25">
      <c r="A18" s="137"/>
      <c r="C18" s="202" t="s">
        <v>134</v>
      </c>
      <c r="D18" s="202"/>
      <c r="E18" s="202"/>
      <c r="F18" s="202"/>
      <c r="G18" s="202"/>
      <c r="H18" s="202"/>
      <c r="I18" s="202" t="str">
        <f>+C18</f>
        <v>Table47 - HIGHER SECONDARY EXAMINATION RESULTS DURING 2010 - 2019 (OPEN SCHOOL BOARDS)</v>
      </c>
      <c r="J18" s="202"/>
      <c r="K18" s="202"/>
      <c r="L18" s="202"/>
      <c r="M18" s="202"/>
      <c r="N18" s="202"/>
      <c r="O18" s="202" t="str">
        <f>+C18</f>
        <v>Table47 - HIGHER SECONDARY EXAMINATION RESULTS DURING 2010 - 2019 (OPEN SCHOOL BOARDS)</v>
      </c>
      <c r="P18" s="202"/>
      <c r="Q18" s="202"/>
      <c r="R18" s="202"/>
      <c r="S18" s="202"/>
      <c r="T18" s="202"/>
    </row>
    <row r="19" spans="1:20" x14ac:dyDescent="0.25">
      <c r="A19" s="169" t="s">
        <v>106</v>
      </c>
      <c r="B19" s="200" t="s">
        <v>107</v>
      </c>
      <c r="C19" s="169" t="s">
        <v>14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 t="s">
        <v>14</v>
      </c>
      <c r="P19" s="169"/>
      <c r="Q19" s="169"/>
      <c r="R19" s="169"/>
      <c r="S19" s="169"/>
      <c r="T19" s="169"/>
    </row>
    <row r="20" spans="1:20" x14ac:dyDescent="0.25">
      <c r="A20" s="169"/>
      <c r="B20" s="201"/>
      <c r="C20" s="169" t="s">
        <v>34</v>
      </c>
      <c r="D20" s="169"/>
      <c r="E20" s="169"/>
      <c r="F20" s="169"/>
      <c r="G20" s="169"/>
      <c r="H20" s="169"/>
      <c r="I20" s="169" t="s">
        <v>35</v>
      </c>
      <c r="J20" s="169"/>
      <c r="K20" s="169"/>
      <c r="L20" s="169"/>
      <c r="M20" s="169"/>
      <c r="N20" s="169"/>
      <c r="O20" s="169" t="s">
        <v>36</v>
      </c>
      <c r="P20" s="169"/>
      <c r="Q20" s="169"/>
      <c r="R20" s="169"/>
      <c r="S20" s="169"/>
      <c r="T20" s="169"/>
    </row>
    <row r="21" spans="1:20" x14ac:dyDescent="0.25">
      <c r="A21" s="169"/>
      <c r="B21" s="201"/>
      <c r="C21" s="169" t="s">
        <v>1</v>
      </c>
      <c r="D21" s="169"/>
      <c r="E21" s="169"/>
      <c r="F21" s="169" t="s">
        <v>2</v>
      </c>
      <c r="G21" s="169"/>
      <c r="H21" s="169"/>
      <c r="I21" s="169" t="s">
        <v>1</v>
      </c>
      <c r="J21" s="169"/>
      <c r="K21" s="169"/>
      <c r="L21" s="169" t="s">
        <v>2</v>
      </c>
      <c r="M21" s="169"/>
      <c r="N21" s="169"/>
      <c r="O21" s="169" t="s">
        <v>1</v>
      </c>
      <c r="P21" s="169"/>
      <c r="Q21" s="169"/>
      <c r="R21" s="169" t="s">
        <v>2</v>
      </c>
      <c r="S21" s="169"/>
      <c r="T21" s="169"/>
    </row>
    <row r="22" spans="1:20" x14ac:dyDescent="0.25">
      <c r="A22" s="169"/>
      <c r="B22" s="201"/>
      <c r="C22" s="126" t="s">
        <v>4</v>
      </c>
      <c r="D22" s="126" t="s">
        <v>5</v>
      </c>
      <c r="E22" s="126" t="s">
        <v>0</v>
      </c>
      <c r="F22" s="126" t="s">
        <v>4</v>
      </c>
      <c r="G22" s="126" t="s">
        <v>5</v>
      </c>
      <c r="H22" s="126" t="s">
        <v>0</v>
      </c>
      <c r="I22" s="126" t="s">
        <v>4</v>
      </c>
      <c r="J22" s="126" t="s">
        <v>5</v>
      </c>
      <c r="K22" s="126" t="s">
        <v>0</v>
      </c>
      <c r="L22" s="126" t="s">
        <v>4</v>
      </c>
      <c r="M22" s="126" t="s">
        <v>5</v>
      </c>
      <c r="N22" s="126" t="s">
        <v>0</v>
      </c>
      <c r="O22" s="126" t="s">
        <v>4</v>
      </c>
      <c r="P22" s="126" t="s">
        <v>5</v>
      </c>
      <c r="Q22" s="126" t="s">
        <v>0</v>
      </c>
      <c r="R22" s="126" t="s">
        <v>4</v>
      </c>
      <c r="S22" s="126" t="s">
        <v>5</v>
      </c>
      <c r="T22" s="126" t="s">
        <v>0</v>
      </c>
    </row>
    <row r="23" spans="1:20" x14ac:dyDescent="0.25">
      <c r="A23" s="138">
        <v>1</v>
      </c>
      <c r="B23" s="138">
        <v>2</v>
      </c>
      <c r="C23" s="138">
        <v>3</v>
      </c>
      <c r="D23" s="138">
        <v>4</v>
      </c>
      <c r="E23" s="138">
        <v>5</v>
      </c>
      <c r="F23" s="138">
        <v>6</v>
      </c>
      <c r="G23" s="138">
        <v>7</v>
      </c>
      <c r="H23" s="138">
        <v>8</v>
      </c>
      <c r="I23" s="138">
        <v>9</v>
      </c>
      <c r="J23" s="138">
        <v>10</v>
      </c>
      <c r="K23" s="138">
        <v>11</v>
      </c>
      <c r="L23" s="138">
        <v>12</v>
      </c>
      <c r="M23" s="138">
        <v>13</v>
      </c>
      <c r="N23" s="138">
        <v>14</v>
      </c>
      <c r="O23" s="138">
        <v>15</v>
      </c>
      <c r="P23" s="138">
        <v>16</v>
      </c>
      <c r="Q23" s="138">
        <v>17</v>
      </c>
      <c r="R23" s="138">
        <v>18</v>
      </c>
      <c r="S23" s="138">
        <v>19</v>
      </c>
      <c r="T23" s="138">
        <v>20</v>
      </c>
    </row>
    <row r="24" spans="1:20" ht="15.75" x14ac:dyDescent="0.25">
      <c r="A24" s="139">
        <v>2010</v>
      </c>
      <c r="B24" s="140">
        <v>6</v>
      </c>
      <c r="C24" s="141">
        <v>195578</v>
      </c>
      <c r="D24" s="141">
        <v>109404</v>
      </c>
      <c r="E24" s="141">
        <v>304982</v>
      </c>
      <c r="F24" s="141">
        <v>111146</v>
      </c>
      <c r="G24" s="141">
        <v>53948</v>
      </c>
      <c r="H24" s="141">
        <v>165094</v>
      </c>
      <c r="I24" s="141">
        <v>25065</v>
      </c>
      <c r="J24" s="141">
        <v>11848</v>
      </c>
      <c r="K24" s="141">
        <v>36913</v>
      </c>
      <c r="L24" s="141">
        <v>12837</v>
      </c>
      <c r="M24" s="141">
        <v>5820</v>
      </c>
      <c r="N24" s="141">
        <v>18657</v>
      </c>
      <c r="O24" s="141">
        <v>12316</v>
      </c>
      <c r="P24" s="141">
        <v>11452</v>
      </c>
      <c r="Q24" s="141">
        <v>23768</v>
      </c>
      <c r="R24" s="141">
        <v>5889</v>
      </c>
      <c r="S24" s="141">
        <v>5841</v>
      </c>
      <c r="T24" s="141">
        <v>11730</v>
      </c>
    </row>
    <row r="25" spans="1:20" ht="15.75" x14ac:dyDescent="0.25">
      <c r="A25" s="139">
        <v>2011</v>
      </c>
      <c r="B25" s="140">
        <v>6</v>
      </c>
      <c r="C25" s="141">
        <v>194944</v>
      </c>
      <c r="D25" s="141">
        <v>117616</v>
      </c>
      <c r="E25" s="141">
        <v>312560</v>
      </c>
      <c r="F25" s="141">
        <v>115218</v>
      </c>
      <c r="G25" s="141">
        <v>65943</v>
      </c>
      <c r="H25" s="141">
        <v>181161</v>
      </c>
      <c r="I25" s="141">
        <v>29830</v>
      </c>
      <c r="J25" s="141">
        <v>14496</v>
      </c>
      <c r="K25" s="141">
        <v>44326</v>
      </c>
      <c r="L25" s="141">
        <v>13207</v>
      </c>
      <c r="M25" s="141">
        <v>7415</v>
      </c>
      <c r="N25" s="141">
        <v>20622</v>
      </c>
      <c r="O25" s="141">
        <v>14634</v>
      </c>
      <c r="P25" s="141">
        <v>13415</v>
      </c>
      <c r="Q25" s="141">
        <v>28049</v>
      </c>
      <c r="R25" s="141">
        <v>9367</v>
      </c>
      <c r="S25" s="141">
        <v>8816</v>
      </c>
      <c r="T25" s="141">
        <v>18183</v>
      </c>
    </row>
    <row r="26" spans="1:20" ht="15.75" x14ac:dyDescent="0.25">
      <c r="A26" s="139">
        <v>2012</v>
      </c>
      <c r="B26" s="140">
        <v>7</v>
      </c>
      <c r="C26" s="141">
        <v>275590</v>
      </c>
      <c r="D26" s="141">
        <v>157416</v>
      </c>
      <c r="E26" s="141">
        <v>433006</v>
      </c>
      <c r="F26" s="141">
        <v>190382</v>
      </c>
      <c r="G26" s="141">
        <v>108332</v>
      </c>
      <c r="H26" s="141">
        <v>298714</v>
      </c>
      <c r="I26" s="141">
        <v>42930</v>
      </c>
      <c r="J26" s="141">
        <v>22027</v>
      </c>
      <c r="K26" s="141">
        <v>64957</v>
      </c>
      <c r="L26" s="141">
        <v>27211</v>
      </c>
      <c r="M26" s="141">
        <v>13914</v>
      </c>
      <c r="N26" s="141">
        <v>41125</v>
      </c>
      <c r="O26" s="141">
        <v>23389</v>
      </c>
      <c r="P26" s="141">
        <v>19138</v>
      </c>
      <c r="Q26" s="141">
        <v>42527</v>
      </c>
      <c r="R26" s="141">
        <v>13457</v>
      </c>
      <c r="S26" s="141">
        <v>11941</v>
      </c>
      <c r="T26" s="141">
        <v>25398</v>
      </c>
    </row>
    <row r="27" spans="1:20" ht="15.75" x14ac:dyDescent="0.25">
      <c r="A27" s="139">
        <v>2013</v>
      </c>
      <c r="B27" s="140">
        <v>7</v>
      </c>
      <c r="C27" s="141">
        <v>291855</v>
      </c>
      <c r="D27" s="141">
        <v>168709</v>
      </c>
      <c r="E27" s="141">
        <v>460564</v>
      </c>
      <c r="F27" s="141">
        <v>190349</v>
      </c>
      <c r="G27" s="141">
        <v>109184</v>
      </c>
      <c r="H27" s="141">
        <v>299533</v>
      </c>
      <c r="I27" s="141">
        <v>47343</v>
      </c>
      <c r="J27" s="141">
        <v>24969</v>
      </c>
      <c r="K27" s="141">
        <v>72312</v>
      </c>
      <c r="L27" s="141">
        <v>28245</v>
      </c>
      <c r="M27" s="141">
        <v>15268</v>
      </c>
      <c r="N27" s="141">
        <v>43513</v>
      </c>
      <c r="O27" s="141">
        <v>24797</v>
      </c>
      <c r="P27" s="141">
        <v>22002</v>
      </c>
      <c r="Q27" s="141">
        <v>46799</v>
      </c>
      <c r="R27" s="141">
        <v>14368</v>
      </c>
      <c r="S27" s="141">
        <v>13846</v>
      </c>
      <c r="T27" s="141">
        <v>28214</v>
      </c>
    </row>
    <row r="28" spans="1:20" ht="15.75" x14ac:dyDescent="0.25">
      <c r="A28" s="139">
        <v>2014</v>
      </c>
      <c r="B28" s="140">
        <v>7</v>
      </c>
      <c r="C28" s="141">
        <v>371263</v>
      </c>
      <c r="D28" s="141">
        <v>227722</v>
      </c>
      <c r="E28" s="141">
        <v>598985</v>
      </c>
      <c r="F28" s="141">
        <v>174756</v>
      </c>
      <c r="G28" s="141">
        <v>107480</v>
      </c>
      <c r="H28" s="141">
        <v>282236</v>
      </c>
      <c r="I28" s="141">
        <v>50180</v>
      </c>
      <c r="J28" s="141">
        <v>27431</v>
      </c>
      <c r="K28" s="141">
        <v>77611</v>
      </c>
      <c r="L28" s="141">
        <v>23073</v>
      </c>
      <c r="M28" s="141">
        <v>13910</v>
      </c>
      <c r="N28" s="141">
        <v>36983</v>
      </c>
      <c r="O28" s="141">
        <v>31443</v>
      </c>
      <c r="P28" s="141">
        <v>29625</v>
      </c>
      <c r="Q28" s="141">
        <v>61068</v>
      </c>
      <c r="R28" s="141">
        <v>14392</v>
      </c>
      <c r="S28" s="141">
        <v>13931</v>
      </c>
      <c r="T28" s="141">
        <v>28323</v>
      </c>
    </row>
    <row r="29" spans="1:20" ht="15.75" x14ac:dyDescent="0.25">
      <c r="A29" s="139">
        <v>2015</v>
      </c>
      <c r="B29" s="140">
        <v>7</v>
      </c>
      <c r="C29" s="141">
        <v>235315</v>
      </c>
      <c r="D29" s="141">
        <v>151108</v>
      </c>
      <c r="E29" s="141">
        <v>386423</v>
      </c>
      <c r="F29" s="141">
        <v>142123</v>
      </c>
      <c r="G29" s="141">
        <v>96883</v>
      </c>
      <c r="H29" s="141">
        <v>239006</v>
      </c>
      <c r="I29" s="141">
        <v>34060</v>
      </c>
      <c r="J29" s="141">
        <v>20599</v>
      </c>
      <c r="K29" s="141">
        <v>54659</v>
      </c>
      <c r="L29" s="141">
        <v>21268</v>
      </c>
      <c r="M29" s="141">
        <v>14015</v>
      </c>
      <c r="N29" s="141">
        <v>35283</v>
      </c>
      <c r="O29" s="141">
        <v>22595</v>
      </c>
      <c r="P29" s="141">
        <v>19896</v>
      </c>
      <c r="Q29" s="141">
        <v>42491</v>
      </c>
      <c r="R29" s="141">
        <v>15025</v>
      </c>
      <c r="S29" s="141">
        <v>13343</v>
      </c>
      <c r="T29" s="141">
        <v>28368</v>
      </c>
    </row>
    <row r="30" spans="1:20" ht="15.75" x14ac:dyDescent="0.25">
      <c r="A30" s="139">
        <v>2016</v>
      </c>
      <c r="B30" s="140">
        <v>8</v>
      </c>
      <c r="C30" s="141">
        <v>254953</v>
      </c>
      <c r="D30" s="141">
        <v>179055</v>
      </c>
      <c r="E30" s="141">
        <v>434008</v>
      </c>
      <c r="F30" s="141">
        <v>109491</v>
      </c>
      <c r="G30" s="141">
        <v>86270</v>
      </c>
      <c r="H30" s="141">
        <v>195761</v>
      </c>
      <c r="I30" s="141">
        <v>41232</v>
      </c>
      <c r="J30" s="141">
        <v>28674</v>
      </c>
      <c r="K30" s="141">
        <v>69906</v>
      </c>
      <c r="L30" s="141">
        <v>19037</v>
      </c>
      <c r="M30" s="141">
        <v>13897</v>
      </c>
      <c r="N30" s="141">
        <v>32934</v>
      </c>
      <c r="O30" s="141">
        <v>31151</v>
      </c>
      <c r="P30" s="141">
        <v>25197</v>
      </c>
      <c r="Q30" s="141">
        <v>56348</v>
      </c>
      <c r="R30" s="141">
        <v>14499</v>
      </c>
      <c r="S30" s="141">
        <v>11561</v>
      </c>
      <c r="T30" s="141">
        <v>26060</v>
      </c>
    </row>
    <row r="31" spans="1:20" ht="15.75" x14ac:dyDescent="0.25">
      <c r="A31" s="139">
        <v>2017</v>
      </c>
      <c r="B31" s="140">
        <v>8</v>
      </c>
      <c r="C31" s="141">
        <v>443827</v>
      </c>
      <c r="D31" s="141">
        <v>247693</v>
      </c>
      <c r="E31" s="141">
        <v>691520</v>
      </c>
      <c r="F31" s="141">
        <v>175640</v>
      </c>
      <c r="G31" s="141">
        <v>113067</v>
      </c>
      <c r="H31" s="141">
        <v>288707</v>
      </c>
      <c r="I31" s="141">
        <v>60203</v>
      </c>
      <c r="J31" s="141">
        <v>34995</v>
      </c>
      <c r="K31" s="141">
        <v>95198</v>
      </c>
      <c r="L31" s="141">
        <v>24724</v>
      </c>
      <c r="M31" s="141">
        <v>16826</v>
      </c>
      <c r="N31" s="141">
        <v>41550</v>
      </c>
      <c r="O31" s="141">
        <v>39633</v>
      </c>
      <c r="P31" s="141">
        <v>36253</v>
      </c>
      <c r="Q31" s="141">
        <v>75886</v>
      </c>
      <c r="R31" s="141">
        <v>18686</v>
      </c>
      <c r="S31" s="141">
        <v>18277</v>
      </c>
      <c r="T31" s="141">
        <v>36963</v>
      </c>
    </row>
    <row r="32" spans="1:20" ht="15.75" x14ac:dyDescent="0.25">
      <c r="A32" s="139">
        <v>2018</v>
      </c>
      <c r="B32" s="140">
        <v>9</v>
      </c>
      <c r="C32" s="141">
        <v>404413</v>
      </c>
      <c r="D32" s="141">
        <v>244488</v>
      </c>
      <c r="E32" s="141">
        <v>648901</v>
      </c>
      <c r="F32" s="141">
        <v>180958</v>
      </c>
      <c r="G32" s="141">
        <v>122558</v>
      </c>
      <c r="H32" s="141">
        <v>303516</v>
      </c>
      <c r="I32" s="141">
        <v>55564</v>
      </c>
      <c r="J32" s="141">
        <v>31783</v>
      </c>
      <c r="K32" s="141">
        <v>87347</v>
      </c>
      <c r="L32" s="141">
        <v>25981</v>
      </c>
      <c r="M32" s="141">
        <v>17412</v>
      </c>
      <c r="N32" s="141">
        <v>43393</v>
      </c>
      <c r="O32" s="141">
        <v>37913</v>
      </c>
      <c r="P32" s="141">
        <v>30782</v>
      </c>
      <c r="Q32" s="141">
        <v>68695</v>
      </c>
      <c r="R32" s="141">
        <v>18754</v>
      </c>
      <c r="S32" s="141">
        <v>17002</v>
      </c>
      <c r="T32" s="141">
        <v>35756</v>
      </c>
    </row>
    <row r="33" spans="1:24" ht="15.75" x14ac:dyDescent="0.25">
      <c r="A33" s="139">
        <v>2019</v>
      </c>
      <c r="B33" s="140">
        <v>9</v>
      </c>
      <c r="C33" s="141">
        <v>429244</v>
      </c>
      <c r="D33" s="141">
        <v>271298</v>
      </c>
      <c r="E33" s="141">
        <v>700542</v>
      </c>
      <c r="F33" s="141">
        <v>193721</v>
      </c>
      <c r="G33" s="141">
        <v>121938</v>
      </c>
      <c r="H33" s="141">
        <v>315659</v>
      </c>
      <c r="I33" s="141">
        <v>54173</v>
      </c>
      <c r="J33" s="141">
        <v>32324</v>
      </c>
      <c r="K33" s="141">
        <v>86497</v>
      </c>
      <c r="L33" s="141">
        <v>33643</v>
      </c>
      <c r="M33" s="141">
        <v>17037</v>
      </c>
      <c r="N33" s="141">
        <v>50680</v>
      </c>
      <c r="O33" s="141">
        <v>37785</v>
      </c>
      <c r="P33" s="141">
        <v>35152</v>
      </c>
      <c r="Q33" s="141">
        <v>72937</v>
      </c>
      <c r="R33" s="141">
        <v>17672</v>
      </c>
      <c r="S33" s="141">
        <v>16835</v>
      </c>
      <c r="T33" s="141">
        <v>34507</v>
      </c>
    </row>
    <row r="34" spans="1:24" ht="15.75" x14ac:dyDescent="0.25">
      <c r="B34" s="144"/>
    </row>
    <row r="35" spans="1:24" ht="54" customHeight="1" x14ac:dyDescent="0.25">
      <c r="A35" s="137"/>
      <c r="B35" s="144"/>
      <c r="C35" s="202" t="s">
        <v>135</v>
      </c>
      <c r="D35" s="202"/>
      <c r="E35" s="202"/>
      <c r="F35" s="202"/>
      <c r="G35" s="202"/>
      <c r="H35" s="202"/>
      <c r="I35" s="202" t="str">
        <f>+C35</f>
        <v>Table 48 - HIGHER SECONDARY EXAMINATION RESULTS DURING 2010 - 2019 (ALL BOARDS)</v>
      </c>
      <c r="J35" s="202"/>
      <c r="K35" s="202"/>
      <c r="L35" s="202"/>
      <c r="M35" s="202"/>
      <c r="N35" s="202"/>
      <c r="O35" s="202" t="str">
        <f>+C35</f>
        <v>Table 48 - HIGHER SECONDARY EXAMINATION RESULTS DURING 2010 - 2019 (ALL BOARDS)</v>
      </c>
      <c r="P35" s="202"/>
      <c r="Q35" s="202"/>
      <c r="R35" s="202"/>
      <c r="S35" s="202"/>
      <c r="T35" s="202"/>
      <c r="U35" s="150"/>
      <c r="V35" s="150"/>
      <c r="W35" s="150"/>
      <c r="X35" s="150"/>
    </row>
    <row r="36" spans="1:24" x14ac:dyDescent="0.25">
      <c r="A36" s="169" t="s">
        <v>106</v>
      </c>
      <c r="B36" s="200" t="s">
        <v>107</v>
      </c>
      <c r="C36" s="169" t="s">
        <v>14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 t="s">
        <v>14</v>
      </c>
      <c r="P36" s="169"/>
      <c r="Q36" s="169"/>
      <c r="R36" s="169"/>
      <c r="S36" s="169"/>
      <c r="T36" s="169"/>
    </row>
    <row r="37" spans="1:24" x14ac:dyDescent="0.25">
      <c r="A37" s="169"/>
      <c r="B37" s="201"/>
      <c r="C37" s="169" t="s">
        <v>34</v>
      </c>
      <c r="D37" s="169"/>
      <c r="E37" s="169"/>
      <c r="F37" s="169"/>
      <c r="G37" s="169"/>
      <c r="H37" s="169"/>
      <c r="I37" s="169" t="s">
        <v>35</v>
      </c>
      <c r="J37" s="169"/>
      <c r="K37" s="169"/>
      <c r="L37" s="169"/>
      <c r="M37" s="169"/>
      <c r="N37" s="169"/>
      <c r="O37" s="169" t="s">
        <v>36</v>
      </c>
      <c r="P37" s="169"/>
      <c r="Q37" s="169"/>
      <c r="R37" s="169"/>
      <c r="S37" s="169"/>
      <c r="T37" s="169"/>
    </row>
    <row r="38" spans="1:24" x14ac:dyDescent="0.25">
      <c r="A38" s="169"/>
      <c r="B38" s="201"/>
      <c r="C38" s="169" t="s">
        <v>1</v>
      </c>
      <c r="D38" s="169"/>
      <c r="E38" s="169"/>
      <c r="F38" s="169" t="s">
        <v>2</v>
      </c>
      <c r="G38" s="169"/>
      <c r="H38" s="169"/>
      <c r="I38" s="169" t="s">
        <v>1</v>
      </c>
      <c r="J38" s="169"/>
      <c r="K38" s="169"/>
      <c r="L38" s="169" t="s">
        <v>2</v>
      </c>
      <c r="M38" s="169"/>
      <c r="N38" s="169"/>
      <c r="O38" s="169" t="s">
        <v>1</v>
      </c>
      <c r="P38" s="169"/>
      <c r="Q38" s="169"/>
      <c r="R38" s="169" t="s">
        <v>2</v>
      </c>
      <c r="S38" s="169"/>
      <c r="T38" s="169"/>
    </row>
    <row r="39" spans="1:24" x14ac:dyDescent="0.25">
      <c r="A39" s="169"/>
      <c r="B39" s="201"/>
      <c r="C39" s="126" t="s">
        <v>4</v>
      </c>
      <c r="D39" s="126" t="s">
        <v>5</v>
      </c>
      <c r="E39" s="126" t="s">
        <v>0</v>
      </c>
      <c r="F39" s="126" t="s">
        <v>4</v>
      </c>
      <c r="G39" s="126" t="s">
        <v>5</v>
      </c>
      <c r="H39" s="126" t="s">
        <v>0</v>
      </c>
      <c r="I39" s="126" t="s">
        <v>4</v>
      </c>
      <c r="J39" s="126" t="s">
        <v>5</v>
      </c>
      <c r="K39" s="126" t="s">
        <v>0</v>
      </c>
      <c r="L39" s="126" t="s">
        <v>4</v>
      </c>
      <c r="M39" s="126" t="s">
        <v>5</v>
      </c>
      <c r="N39" s="126" t="s">
        <v>0</v>
      </c>
      <c r="O39" s="126" t="s">
        <v>4</v>
      </c>
      <c r="P39" s="126" t="s">
        <v>5</v>
      </c>
      <c r="Q39" s="126" t="s">
        <v>0</v>
      </c>
      <c r="R39" s="126" t="s">
        <v>4</v>
      </c>
      <c r="S39" s="126" t="s">
        <v>5</v>
      </c>
      <c r="T39" s="126" t="s">
        <v>0</v>
      </c>
    </row>
    <row r="40" spans="1:24" x14ac:dyDescent="0.25">
      <c r="A40" s="138">
        <v>1</v>
      </c>
      <c r="B40" s="138">
        <v>2</v>
      </c>
      <c r="C40" s="138">
        <v>3</v>
      </c>
      <c r="D40" s="138">
        <v>4</v>
      </c>
      <c r="E40" s="138">
        <v>5</v>
      </c>
      <c r="F40" s="138">
        <v>6</v>
      </c>
      <c r="G40" s="138">
        <v>7</v>
      </c>
      <c r="H40" s="138">
        <v>8</v>
      </c>
      <c r="I40" s="138">
        <v>9</v>
      </c>
      <c r="J40" s="138">
        <v>10</v>
      </c>
      <c r="K40" s="138">
        <v>11</v>
      </c>
      <c r="L40" s="138">
        <v>12</v>
      </c>
      <c r="M40" s="138">
        <v>13</v>
      </c>
      <c r="N40" s="138">
        <v>14</v>
      </c>
      <c r="O40" s="138">
        <v>15</v>
      </c>
      <c r="P40" s="138">
        <v>16</v>
      </c>
      <c r="Q40" s="138">
        <v>17</v>
      </c>
      <c r="R40" s="138">
        <v>18</v>
      </c>
      <c r="S40" s="138">
        <v>19</v>
      </c>
      <c r="T40" s="138">
        <v>20</v>
      </c>
    </row>
    <row r="41" spans="1:24" ht="15.75" x14ac:dyDescent="0.25">
      <c r="A41" s="139">
        <v>2010</v>
      </c>
      <c r="B41" s="140">
        <f t="shared" ref="B41:B48" si="0">+B7+B24</f>
        <v>39</v>
      </c>
      <c r="C41" s="141">
        <v>6060778</v>
      </c>
      <c r="D41" s="141">
        <v>4655497</v>
      </c>
      <c r="E41" s="141">
        <v>10716275</v>
      </c>
      <c r="F41" s="141">
        <v>4404381</v>
      </c>
      <c r="G41" s="141">
        <v>3761276</v>
      </c>
      <c r="H41" s="141">
        <v>8165657</v>
      </c>
      <c r="I41" s="141">
        <v>860710</v>
      </c>
      <c r="J41" s="141">
        <v>623008</v>
      </c>
      <c r="K41" s="141">
        <v>1483718</v>
      </c>
      <c r="L41" s="141">
        <v>573893</v>
      </c>
      <c r="M41" s="141">
        <v>469264</v>
      </c>
      <c r="N41" s="141">
        <v>1043157</v>
      </c>
      <c r="O41" s="141">
        <v>357884</v>
      </c>
      <c r="P41" s="141">
        <v>253644</v>
      </c>
      <c r="Q41" s="141">
        <v>611528</v>
      </c>
      <c r="R41" s="141">
        <v>231890</v>
      </c>
      <c r="S41" s="141">
        <v>174760</v>
      </c>
      <c r="T41" s="141">
        <v>406650</v>
      </c>
    </row>
    <row r="42" spans="1:24" ht="15.75" x14ac:dyDescent="0.25">
      <c r="A42" s="139">
        <v>2011</v>
      </c>
      <c r="B42" s="140">
        <f t="shared" si="0"/>
        <v>39</v>
      </c>
      <c r="C42" s="141">
        <v>6483461</v>
      </c>
      <c r="D42" s="141">
        <v>5122444</v>
      </c>
      <c r="E42" s="141">
        <v>11614265</v>
      </c>
      <c r="F42" s="141">
        <v>4557363</v>
      </c>
      <c r="G42" s="141">
        <v>4119497</v>
      </c>
      <c r="H42" s="141">
        <v>8683821</v>
      </c>
      <c r="I42" s="141">
        <v>920304</v>
      </c>
      <c r="J42" s="141">
        <v>682877</v>
      </c>
      <c r="K42" s="141">
        <v>1603181</v>
      </c>
      <c r="L42" s="141">
        <v>578789</v>
      </c>
      <c r="M42" s="141">
        <v>519938</v>
      </c>
      <c r="N42" s="141">
        <v>1098727</v>
      </c>
      <c r="O42" s="141">
        <v>369399</v>
      </c>
      <c r="P42" s="141">
        <v>272056</v>
      </c>
      <c r="Q42" s="141">
        <v>641455</v>
      </c>
      <c r="R42" s="141">
        <v>236485</v>
      </c>
      <c r="S42" s="141">
        <v>186174</v>
      </c>
      <c r="T42" s="141">
        <v>422659</v>
      </c>
    </row>
    <row r="43" spans="1:24" ht="15.75" x14ac:dyDescent="0.25">
      <c r="A43" s="139">
        <v>2012</v>
      </c>
      <c r="B43" s="140">
        <f t="shared" si="0"/>
        <v>40</v>
      </c>
      <c r="C43" s="141">
        <v>7156895</v>
      </c>
      <c r="D43" s="141">
        <v>5556094</v>
      </c>
      <c r="E43" s="141">
        <v>12714273</v>
      </c>
      <c r="F43" s="141">
        <v>5390013</v>
      </c>
      <c r="G43" s="141">
        <v>4644864</v>
      </c>
      <c r="H43" s="141">
        <v>10035729</v>
      </c>
      <c r="I43" s="141">
        <v>1034594</v>
      </c>
      <c r="J43" s="141">
        <v>782233</v>
      </c>
      <c r="K43" s="141">
        <v>1816827</v>
      </c>
      <c r="L43" s="141">
        <v>729658</v>
      </c>
      <c r="M43" s="141">
        <v>631739</v>
      </c>
      <c r="N43" s="141">
        <v>1361397</v>
      </c>
      <c r="O43" s="141">
        <v>409337</v>
      </c>
      <c r="P43" s="141">
        <v>308278</v>
      </c>
      <c r="Q43" s="141">
        <v>717615</v>
      </c>
      <c r="R43" s="141">
        <v>270415</v>
      </c>
      <c r="S43" s="141">
        <v>220189</v>
      </c>
      <c r="T43" s="141">
        <v>490604</v>
      </c>
    </row>
    <row r="44" spans="1:24" ht="15.75" x14ac:dyDescent="0.25">
      <c r="A44" s="139">
        <v>2013</v>
      </c>
      <c r="B44" s="140">
        <f t="shared" si="0"/>
        <v>41</v>
      </c>
      <c r="C44" s="141">
        <v>7818245</v>
      </c>
      <c r="D44" s="141">
        <v>6150345</v>
      </c>
      <c r="E44" s="141">
        <v>13972830</v>
      </c>
      <c r="F44" s="141">
        <v>5909323</v>
      </c>
      <c r="G44" s="141">
        <v>5081414</v>
      </c>
      <c r="H44" s="141">
        <v>10993639</v>
      </c>
      <c r="I44" s="141">
        <v>1229369</v>
      </c>
      <c r="J44" s="141">
        <v>966974</v>
      </c>
      <c r="K44" s="141">
        <v>2196343</v>
      </c>
      <c r="L44" s="141">
        <v>883754</v>
      </c>
      <c r="M44" s="141">
        <v>753544</v>
      </c>
      <c r="N44" s="141">
        <v>1637298</v>
      </c>
      <c r="O44" s="141">
        <v>494733</v>
      </c>
      <c r="P44" s="141">
        <v>393975</v>
      </c>
      <c r="Q44" s="141">
        <v>888708</v>
      </c>
      <c r="R44" s="141">
        <v>326911</v>
      </c>
      <c r="S44" s="141">
        <v>280040</v>
      </c>
      <c r="T44" s="141">
        <v>606951</v>
      </c>
    </row>
    <row r="45" spans="1:24" ht="15.75" x14ac:dyDescent="0.25">
      <c r="A45" s="139">
        <v>2014</v>
      </c>
      <c r="B45" s="140">
        <f t="shared" si="0"/>
        <v>41</v>
      </c>
      <c r="C45" s="141">
        <v>8303617</v>
      </c>
      <c r="D45" s="141">
        <v>6672242</v>
      </c>
      <c r="E45" s="141">
        <v>14975859</v>
      </c>
      <c r="F45" s="141">
        <v>6286948</v>
      </c>
      <c r="G45" s="141">
        <v>5568347</v>
      </c>
      <c r="H45" s="141">
        <v>11855295</v>
      </c>
      <c r="I45" s="141">
        <v>1333129</v>
      </c>
      <c r="J45" s="141">
        <v>1081980</v>
      </c>
      <c r="K45" s="141">
        <v>2416673</v>
      </c>
      <c r="L45" s="141">
        <v>950986</v>
      </c>
      <c r="M45" s="141">
        <v>863172</v>
      </c>
      <c r="N45" s="141">
        <v>1814931</v>
      </c>
      <c r="O45" s="141">
        <v>513983</v>
      </c>
      <c r="P45" s="141">
        <v>452487</v>
      </c>
      <c r="Q45" s="141">
        <v>967697</v>
      </c>
      <c r="R45" s="141">
        <v>343115</v>
      </c>
      <c r="S45" s="141">
        <v>328675</v>
      </c>
      <c r="T45" s="141">
        <v>672346</v>
      </c>
    </row>
    <row r="46" spans="1:24" ht="15.75" x14ac:dyDescent="0.25">
      <c r="A46" s="139">
        <v>2015</v>
      </c>
      <c r="B46" s="140">
        <f t="shared" si="0"/>
        <v>41</v>
      </c>
      <c r="C46" s="141">
        <v>8187118</v>
      </c>
      <c r="D46" s="141">
        <v>6739353</v>
      </c>
      <c r="E46" s="141">
        <v>14926471</v>
      </c>
      <c r="F46" s="141">
        <v>6226200</v>
      </c>
      <c r="G46" s="141">
        <v>5661624</v>
      </c>
      <c r="H46" s="141">
        <v>11887824</v>
      </c>
      <c r="I46" s="141">
        <v>1312054</v>
      </c>
      <c r="J46" s="141">
        <v>1091161</v>
      </c>
      <c r="K46" s="141">
        <v>2403215</v>
      </c>
      <c r="L46" s="141">
        <v>953805</v>
      </c>
      <c r="M46" s="141">
        <v>869183</v>
      </c>
      <c r="N46" s="141">
        <v>1822988</v>
      </c>
      <c r="O46" s="141">
        <v>550131</v>
      </c>
      <c r="P46" s="141">
        <v>516015</v>
      </c>
      <c r="Q46" s="141">
        <v>1066146</v>
      </c>
      <c r="R46" s="141">
        <v>360694</v>
      </c>
      <c r="S46" s="141">
        <v>370058</v>
      </c>
      <c r="T46" s="141">
        <v>730752</v>
      </c>
    </row>
    <row r="47" spans="1:24" ht="15.75" x14ac:dyDescent="0.25">
      <c r="A47" s="139">
        <v>2016</v>
      </c>
      <c r="B47" s="140">
        <f t="shared" si="0"/>
        <v>49</v>
      </c>
      <c r="C47" s="141">
        <v>8463761</v>
      </c>
      <c r="D47" s="141">
        <v>6929182</v>
      </c>
      <c r="E47" s="141">
        <v>15392943</v>
      </c>
      <c r="F47" s="141">
        <v>6205934</v>
      </c>
      <c r="G47" s="141">
        <v>5637040</v>
      </c>
      <c r="H47" s="141">
        <v>11842974</v>
      </c>
      <c r="I47" s="141">
        <v>1380557</v>
      </c>
      <c r="J47" s="141">
        <v>1139407</v>
      </c>
      <c r="K47" s="141">
        <v>2519964</v>
      </c>
      <c r="L47" s="141">
        <v>964991</v>
      </c>
      <c r="M47" s="141">
        <v>878016</v>
      </c>
      <c r="N47" s="141">
        <v>1843007</v>
      </c>
      <c r="O47" s="141">
        <v>562878</v>
      </c>
      <c r="P47" s="141">
        <v>483681</v>
      </c>
      <c r="Q47" s="141">
        <v>1046559</v>
      </c>
      <c r="R47" s="141">
        <v>362843</v>
      </c>
      <c r="S47" s="141">
        <v>338830</v>
      </c>
      <c r="T47" s="141">
        <v>701673</v>
      </c>
    </row>
    <row r="48" spans="1:24" ht="15.75" x14ac:dyDescent="0.25">
      <c r="A48" s="139">
        <v>2017</v>
      </c>
      <c r="B48" s="140">
        <f t="shared" si="0"/>
        <v>49</v>
      </c>
      <c r="C48" s="141">
        <v>8276842</v>
      </c>
      <c r="D48" s="141">
        <v>7032100</v>
      </c>
      <c r="E48" s="141">
        <v>15308942</v>
      </c>
      <c r="F48" s="141">
        <v>5871890</v>
      </c>
      <c r="G48" s="141">
        <v>5506424</v>
      </c>
      <c r="H48" s="141">
        <v>11378314</v>
      </c>
      <c r="I48" s="141">
        <v>1314844</v>
      </c>
      <c r="J48" s="141">
        <v>1132515</v>
      </c>
      <c r="K48" s="141">
        <v>2492544</v>
      </c>
      <c r="L48" s="141">
        <v>876350</v>
      </c>
      <c r="M48" s="141">
        <v>858765</v>
      </c>
      <c r="N48" s="141">
        <v>1774445</v>
      </c>
      <c r="O48" s="141">
        <v>508781</v>
      </c>
      <c r="P48" s="141">
        <v>456735</v>
      </c>
      <c r="Q48" s="141">
        <v>1014215</v>
      </c>
      <c r="R48" s="141">
        <v>341083</v>
      </c>
      <c r="S48" s="141">
        <v>330164</v>
      </c>
      <c r="T48" s="141">
        <v>711649</v>
      </c>
    </row>
    <row r="49" spans="1:22" ht="15.75" x14ac:dyDescent="0.25">
      <c r="A49" s="139">
        <v>2018</v>
      </c>
      <c r="B49" s="140">
        <f>+B32+B15</f>
        <v>50</v>
      </c>
      <c r="C49" s="141">
        <f>+C32+C15</f>
        <v>8186393</v>
      </c>
      <c r="D49" s="141">
        <f t="shared" ref="D49:T49" si="1">+D32+D15</f>
        <v>6919903</v>
      </c>
      <c r="E49" s="141">
        <f t="shared" si="1"/>
        <v>15466548</v>
      </c>
      <c r="F49" s="141">
        <f t="shared" si="1"/>
        <v>5925685</v>
      </c>
      <c r="G49" s="141">
        <f t="shared" si="1"/>
        <v>5677370</v>
      </c>
      <c r="H49" s="141">
        <f t="shared" si="1"/>
        <v>11603055</v>
      </c>
      <c r="I49" s="141">
        <f t="shared" si="1"/>
        <v>1322649</v>
      </c>
      <c r="J49" s="141">
        <f t="shared" si="1"/>
        <v>1138722</v>
      </c>
      <c r="K49" s="141">
        <f t="shared" si="1"/>
        <v>2521388</v>
      </c>
      <c r="L49" s="141">
        <f t="shared" si="1"/>
        <v>883867</v>
      </c>
      <c r="M49" s="141">
        <f t="shared" si="1"/>
        <v>861967</v>
      </c>
      <c r="N49" s="141">
        <f t="shared" si="1"/>
        <v>1784046</v>
      </c>
      <c r="O49" s="141">
        <f t="shared" si="1"/>
        <v>500488</v>
      </c>
      <c r="P49" s="141">
        <f t="shared" si="1"/>
        <v>457060</v>
      </c>
      <c r="Q49" s="141">
        <f t="shared" si="1"/>
        <v>1022766</v>
      </c>
      <c r="R49" s="141">
        <f t="shared" si="1"/>
        <v>341212</v>
      </c>
      <c r="S49" s="141">
        <f t="shared" si="1"/>
        <v>338684</v>
      </c>
      <c r="T49" s="141">
        <f t="shared" si="1"/>
        <v>718498</v>
      </c>
    </row>
    <row r="50" spans="1:22" ht="15.75" x14ac:dyDescent="0.25">
      <c r="A50" s="139">
        <v>2019</v>
      </c>
      <c r="B50" s="140">
        <f>+B16+B33</f>
        <v>50</v>
      </c>
      <c r="C50" s="141">
        <f t="shared" ref="C50:T50" si="2">+C16+C33</f>
        <v>8121509</v>
      </c>
      <c r="D50" s="141">
        <f t="shared" si="2"/>
        <v>7002381</v>
      </c>
      <c r="E50" s="141">
        <f t="shared" si="2"/>
        <v>15123890</v>
      </c>
      <c r="F50" s="141">
        <f t="shared" si="2"/>
        <v>6055801</v>
      </c>
      <c r="G50" s="141">
        <f t="shared" si="2"/>
        <v>5778351</v>
      </c>
      <c r="H50" s="141">
        <f t="shared" si="2"/>
        <v>11834152</v>
      </c>
      <c r="I50" s="141">
        <f t="shared" si="2"/>
        <v>1312617</v>
      </c>
      <c r="J50" s="141">
        <f t="shared" si="2"/>
        <v>1159684</v>
      </c>
      <c r="K50" s="141">
        <f t="shared" si="2"/>
        <v>2472301</v>
      </c>
      <c r="L50" s="141">
        <f t="shared" si="2"/>
        <v>934845</v>
      </c>
      <c r="M50" s="141">
        <f t="shared" si="2"/>
        <v>906104</v>
      </c>
      <c r="N50" s="141">
        <f t="shared" si="2"/>
        <v>1840949</v>
      </c>
      <c r="O50" s="141">
        <f t="shared" si="2"/>
        <v>531215</v>
      </c>
      <c r="P50" s="141">
        <f t="shared" si="2"/>
        <v>503968</v>
      </c>
      <c r="Q50" s="141">
        <f t="shared" si="2"/>
        <v>1035183</v>
      </c>
      <c r="R50" s="141">
        <f t="shared" si="2"/>
        <v>366000</v>
      </c>
      <c r="S50" s="141">
        <f t="shared" si="2"/>
        <v>377152</v>
      </c>
      <c r="T50" s="141">
        <f t="shared" si="2"/>
        <v>743152</v>
      </c>
      <c r="U50" s="146"/>
      <c r="V50" s="146"/>
    </row>
    <row r="51" spans="1:22" ht="15.75" x14ac:dyDescent="0.25">
      <c r="A51" s="29"/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</row>
    <row r="52" spans="1:22" ht="15.75" x14ac:dyDescent="0.25">
      <c r="A52" s="29"/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</row>
  </sheetData>
  <mergeCells count="48">
    <mergeCell ref="O35:T35"/>
    <mergeCell ref="I35:N35"/>
    <mergeCell ref="C35:H35"/>
    <mergeCell ref="C1:H1"/>
    <mergeCell ref="I1:N1"/>
    <mergeCell ref="O1:T1"/>
    <mergeCell ref="C18:H18"/>
    <mergeCell ref="I18:N18"/>
    <mergeCell ref="O18:T18"/>
    <mergeCell ref="C21:E21"/>
    <mergeCell ref="F21:H21"/>
    <mergeCell ref="I21:K21"/>
    <mergeCell ref="L21:N21"/>
    <mergeCell ref="O21:Q21"/>
    <mergeCell ref="R21:T21"/>
    <mergeCell ref="L4:N4"/>
    <mergeCell ref="L38:N38"/>
    <mergeCell ref="O38:Q38"/>
    <mergeCell ref="R38:T38"/>
    <mergeCell ref="A36:A39"/>
    <mergeCell ref="B36:B39"/>
    <mergeCell ref="C36:N36"/>
    <mergeCell ref="O36:T36"/>
    <mergeCell ref="C37:H37"/>
    <mergeCell ref="I37:N37"/>
    <mergeCell ref="O37:T37"/>
    <mergeCell ref="C38:E38"/>
    <mergeCell ref="F38:H38"/>
    <mergeCell ref="I38:K38"/>
    <mergeCell ref="A2:A5"/>
    <mergeCell ref="B2:B5"/>
    <mergeCell ref="C2:N2"/>
    <mergeCell ref="O2:T2"/>
    <mergeCell ref="C3:H3"/>
    <mergeCell ref="I3:N3"/>
    <mergeCell ref="O3:T3"/>
    <mergeCell ref="A19:A22"/>
    <mergeCell ref="B19:B22"/>
    <mergeCell ref="C19:N19"/>
    <mergeCell ref="O19:T19"/>
    <mergeCell ref="C20:H20"/>
    <mergeCell ref="I20:N20"/>
    <mergeCell ref="O20:T20"/>
    <mergeCell ref="C4:E4"/>
    <mergeCell ref="F4:H4"/>
    <mergeCell ref="I4:K4"/>
    <mergeCell ref="O4:Q4"/>
    <mergeCell ref="R4:T4"/>
  </mergeCells>
  <pageMargins left="0.70866141732283472" right="0.70866141732283472" top="0.74803149606299213" bottom="0.74803149606299213" header="0.31496062992125984" footer="0.31496062992125984"/>
  <pageSetup paperSize="9" scale="70" firstPageNumber="76" orientation="portrait" useFirstPageNumber="1" r:id="rId1"/>
  <headerFooter>
    <oddFooter>Page &amp;P</oddFooter>
  </headerFooter>
  <colBreaks count="2" manualBreakCount="2">
    <brk id="8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2019</vt:lpstr>
      <vt:lpstr>STREAM</vt:lpstr>
      <vt:lpstr>Open Board 2019</vt:lpstr>
      <vt:lpstr>TS</vt:lpstr>
      <vt:lpstr>'2019'!Print_Area</vt:lpstr>
      <vt:lpstr>'Open Board 2019'!Print_Area</vt:lpstr>
      <vt:lpstr>STREAM!Print_Area</vt:lpstr>
      <vt:lpstr>TS!Print_Area</vt:lpstr>
      <vt:lpstr>'2019'!Print_Titles</vt:lpstr>
      <vt:lpstr>'Open Board 2019'!Print_Titles</vt:lpstr>
      <vt:lpstr>STREAM!Print_Titles</vt:lpstr>
      <vt:lpstr>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Priyanka</cp:lastModifiedBy>
  <cp:lastPrinted>2021-02-12T09:58:03Z</cp:lastPrinted>
  <dcterms:created xsi:type="dcterms:W3CDTF">2018-01-23T05:44:31Z</dcterms:created>
  <dcterms:modified xsi:type="dcterms:W3CDTF">2024-08-22T06:41:22Z</dcterms:modified>
</cp:coreProperties>
</file>