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75" windowWidth="11310" windowHeight="6735" tabRatio="581"/>
  </bookViews>
  <sheets>
    <sheet name="2020" sheetId="27" r:id="rId1"/>
    <sheet name="STREAM" sheetId="32" r:id="rId2"/>
    <sheet name="Open Board 2020" sheetId="28" r:id="rId3"/>
    <sheet name="TS" sheetId="34" r:id="rId4"/>
  </sheets>
  <definedNames>
    <definedName name="_xlnm._FilterDatabase" localSheetId="0" hidden="1">'2020'!$A$1:$FI$55</definedName>
    <definedName name="_xlnm.Print_Area" localSheetId="0">'2020'!$A$1:$FI$55</definedName>
    <definedName name="_xlnm.Print_Area" localSheetId="2">'Open Board 2020'!$A$1:$AV$21</definedName>
    <definedName name="_xlnm.Print_Area" localSheetId="1">STREAM!$A$1:$CF$52</definedName>
    <definedName name="_xlnm.Print_Titles" localSheetId="0">'2020'!$A:$C,'2020'!$3:$9</definedName>
    <definedName name="_xlnm.Print_Titles" localSheetId="2">'Open Board 2020'!$A:$C,'Open Board 2020'!$3:$9</definedName>
    <definedName name="_xlnm.Print_Titles" localSheetId="1">STREAM!$A:$C,STREAM!$1:$7</definedName>
  </definedNames>
  <calcPr calcId="124519"/>
  <fileRecoveryPr autoRecover="0"/>
</workbook>
</file>

<file path=xl/calcChain.xml><?xml version="1.0" encoding="utf-8"?>
<calcChain xmlns="http://schemas.openxmlformats.org/spreadsheetml/2006/main">
  <c r="V15" i="28"/>
  <c r="W15"/>
  <c r="X15"/>
  <c r="AA15"/>
  <c r="R53" i="34" l="1"/>
  <c r="L53"/>
  <c r="K53"/>
  <c r="J53"/>
  <c r="G53"/>
  <c r="F53"/>
  <c r="C53"/>
  <c r="T53"/>
  <c r="S53"/>
  <c r="Q53"/>
  <c r="P53"/>
  <c r="M53"/>
  <c r="E53"/>
  <c r="D53"/>
  <c r="AS21" i="32"/>
  <c r="O53" i="34"/>
  <c r="N53"/>
  <c r="I53"/>
  <c r="H53"/>
  <c r="AB40" i="32"/>
  <c r="AC40"/>
  <c r="AD40"/>
  <c r="O40"/>
  <c r="L40"/>
  <c r="I40"/>
  <c r="EN42" i="27"/>
  <c r="AH42"/>
  <c r="AI42"/>
  <c r="AK42"/>
  <c r="AL42"/>
  <c r="AN42"/>
  <c r="AO42"/>
  <c r="AR42"/>
  <c r="EJ42" s="1"/>
  <c r="EP42" s="1"/>
  <c r="M42"/>
  <c r="P42" s="1"/>
  <c r="N42"/>
  <c r="Q42" s="1"/>
  <c r="L42"/>
  <c r="O42" s="1"/>
  <c r="AS42" s="1"/>
  <c r="I42"/>
  <c r="AM42" s="1"/>
  <c r="F42"/>
  <c r="AJ42" s="1"/>
  <c r="AQ42" l="1"/>
  <c r="EI42" s="1"/>
  <c r="EO42" s="1"/>
  <c r="AP42"/>
  <c r="AU42"/>
  <c r="E40" i="32"/>
  <c r="EK42" i="27"/>
  <c r="F40" i="32"/>
  <c r="O23"/>
  <c r="O18"/>
  <c r="D40" l="1"/>
  <c r="Y40" s="1"/>
  <c r="AT42" i="27"/>
  <c r="Z40" i="32"/>
  <c r="W40"/>
  <c r="T40"/>
  <c r="X40"/>
  <c r="U40"/>
  <c r="AA40"/>
  <c r="S40" l="1"/>
  <c r="V40"/>
  <c r="T11" i="28"/>
  <c r="T20" s="1"/>
  <c r="S11"/>
  <c r="S20" s="1"/>
  <c r="Q11"/>
  <c r="Q20" s="1"/>
  <c r="P11"/>
  <c r="P20" s="1"/>
  <c r="N11"/>
  <c r="N20" s="1"/>
  <c r="M11"/>
  <c r="M20" s="1"/>
  <c r="K11"/>
  <c r="K20" s="1"/>
  <c r="J11"/>
  <c r="J20" s="1"/>
  <c r="H11"/>
  <c r="H20" s="1"/>
  <c r="G11"/>
  <c r="G20" s="1"/>
  <c r="E11"/>
  <c r="E20" s="1"/>
  <c r="D11"/>
  <c r="D20" s="1"/>
  <c r="R17" i="32"/>
  <c r="B51" i="34" l="1"/>
  <c r="B53"/>
  <c r="BK42" i="32" l="1"/>
  <c r="BQ22" l="1"/>
  <c r="BN22"/>
  <c r="BK22"/>
  <c r="AP21"/>
  <c r="AP22"/>
  <c r="AM22"/>
  <c r="AJ22"/>
  <c r="O22"/>
  <c r="L22"/>
  <c r="I22"/>
  <c r="AI14"/>
  <c r="BK27" l="1"/>
  <c r="AJ27"/>
  <c r="BI14" l="1"/>
  <c r="BJ14"/>
  <c r="AH14"/>
  <c r="H14"/>
  <c r="G14"/>
  <c r="BN31" l="1"/>
  <c r="AP31"/>
  <c r="AM31"/>
  <c r="L31"/>
  <c r="I27" l="1"/>
  <c r="BK46"/>
  <c r="BK44"/>
  <c r="AJ44"/>
  <c r="AJ46"/>
  <c r="I44"/>
  <c r="I46"/>
  <c r="FE12" i="27" l="1"/>
  <c r="FE51" s="1"/>
  <c r="FD12"/>
  <c r="EV12"/>
  <c r="EV51" s="1"/>
  <c r="EU12"/>
  <c r="EU51" s="1"/>
  <c r="EM12"/>
  <c r="EL12"/>
  <c r="DI12"/>
  <c r="DH12"/>
  <c r="DF12"/>
  <c r="DE12"/>
  <c r="BP12"/>
  <c r="BO12"/>
  <c r="BM12"/>
  <c r="BL12"/>
  <c r="W12"/>
  <c r="V12"/>
  <c r="T12"/>
  <c r="S12"/>
  <c r="EN12" l="1"/>
  <c r="FF12"/>
  <c r="EW12"/>
  <c r="CE9" i="32"/>
  <c r="AS19" i="28" l="1"/>
  <c r="AJ19"/>
  <c r="AA16"/>
  <c r="AA19"/>
  <c r="U19"/>
  <c r="AP19" s="1"/>
  <c r="AO19"/>
  <c r="AU19" s="1"/>
  <c r="AN19"/>
  <c r="AT19" s="1"/>
  <c r="R19"/>
  <c r="O19"/>
  <c r="AG19" s="1"/>
  <c r="AF19"/>
  <c r="AL19" s="1"/>
  <c r="AE19"/>
  <c r="AK19" s="1"/>
  <c r="L19"/>
  <c r="I19"/>
  <c r="X19" s="1"/>
  <c r="W19"/>
  <c r="AC19" s="1"/>
  <c r="V19"/>
  <c r="AB19" s="1"/>
  <c r="F19"/>
  <c r="AH13" i="27"/>
  <c r="AI13"/>
  <c r="AK13"/>
  <c r="AL13"/>
  <c r="AH39"/>
  <c r="AI39"/>
  <c r="AK39"/>
  <c r="AL39"/>
  <c r="AH14"/>
  <c r="AI14"/>
  <c r="AK14"/>
  <c r="AL14"/>
  <c r="AN14"/>
  <c r="AO14"/>
  <c r="AH15"/>
  <c r="AI15"/>
  <c r="AK15"/>
  <c r="AL15"/>
  <c r="AH16"/>
  <c r="AI16"/>
  <c r="AK16"/>
  <c r="AL16"/>
  <c r="AH17"/>
  <c r="AI17"/>
  <c r="AK17"/>
  <c r="AL17"/>
  <c r="AH18"/>
  <c r="AI18"/>
  <c r="AK18"/>
  <c r="AL18"/>
  <c r="AN18"/>
  <c r="AO18"/>
  <c r="AH19"/>
  <c r="AI19"/>
  <c r="AK19"/>
  <c r="AL19"/>
  <c r="AN19"/>
  <c r="AO19"/>
  <c r="AH20"/>
  <c r="AI20"/>
  <c r="AK20"/>
  <c r="AL20"/>
  <c r="AN20"/>
  <c r="AO20"/>
  <c r="AH21"/>
  <c r="AI21"/>
  <c r="AK21"/>
  <c r="AL21"/>
  <c r="AH22"/>
  <c r="AI22"/>
  <c r="AK22"/>
  <c r="AL22"/>
  <c r="AN22"/>
  <c r="AO22"/>
  <c r="AH23"/>
  <c r="AI23"/>
  <c r="AK23"/>
  <c r="AL23"/>
  <c r="AH24"/>
  <c r="AI24"/>
  <c r="AK24"/>
  <c r="AL24"/>
  <c r="AH25"/>
  <c r="AI25"/>
  <c r="AK25"/>
  <c r="AL25"/>
  <c r="AN25"/>
  <c r="AO25"/>
  <c r="AH26"/>
  <c r="AI26"/>
  <c r="AK26"/>
  <c r="AL26"/>
  <c r="AN26"/>
  <c r="AO26"/>
  <c r="AH30"/>
  <c r="AI30"/>
  <c r="AK30"/>
  <c r="AL30"/>
  <c r="AH28"/>
  <c r="AI28"/>
  <c r="AK28"/>
  <c r="AL28"/>
  <c r="AN28"/>
  <c r="AO28"/>
  <c r="AH31"/>
  <c r="AI31"/>
  <c r="AK31"/>
  <c r="AL31"/>
  <c r="AN31"/>
  <c r="AO31"/>
  <c r="AH32"/>
  <c r="AI32"/>
  <c r="AK32"/>
  <c r="AL32"/>
  <c r="AH33"/>
  <c r="AI33"/>
  <c r="AK33"/>
  <c r="AL33"/>
  <c r="AN33"/>
  <c r="AO33"/>
  <c r="AH34"/>
  <c r="AI34"/>
  <c r="AK34"/>
  <c r="AL34"/>
  <c r="AH36"/>
  <c r="AI36"/>
  <c r="AK36"/>
  <c r="AL36"/>
  <c r="AH37"/>
  <c r="AI37"/>
  <c r="AK37"/>
  <c r="AL37"/>
  <c r="AN37"/>
  <c r="AO37"/>
  <c r="AH38"/>
  <c r="AI38"/>
  <c r="AK38"/>
  <c r="AL38"/>
  <c r="AN38"/>
  <c r="AO38"/>
  <c r="AH40"/>
  <c r="AI40"/>
  <c r="AK40"/>
  <c r="AL40"/>
  <c r="AH43"/>
  <c r="AI43"/>
  <c r="AK43"/>
  <c r="AL43"/>
  <c r="AN43"/>
  <c r="AO43"/>
  <c r="AH47"/>
  <c r="AI47"/>
  <c r="AK47"/>
  <c r="AL47"/>
  <c r="AH49"/>
  <c r="AI49"/>
  <c r="AK49"/>
  <c r="AL49"/>
  <c r="AH50"/>
  <c r="AI50"/>
  <c r="AK50"/>
  <c r="AL50"/>
  <c r="AH44"/>
  <c r="AI44"/>
  <c r="AK44"/>
  <c r="AL44"/>
  <c r="AN44"/>
  <c r="AO44"/>
  <c r="AH29"/>
  <c r="AI29"/>
  <c r="AK29"/>
  <c r="AL29"/>
  <c r="AH35"/>
  <c r="AI35"/>
  <c r="AK35"/>
  <c r="AL35"/>
  <c r="AH45"/>
  <c r="AI45"/>
  <c r="AK45"/>
  <c r="AL45"/>
  <c r="AH46"/>
  <c r="AI46"/>
  <c r="AK46"/>
  <c r="AL46"/>
  <c r="AH48"/>
  <c r="AI48"/>
  <c r="AK48"/>
  <c r="AL48"/>
  <c r="AH27"/>
  <c r="AI27"/>
  <c r="AK27"/>
  <c r="AL27"/>
  <c r="AN27"/>
  <c r="AO27"/>
  <c r="AR11" i="28"/>
  <c r="AR20" s="1"/>
  <c r="AQ11"/>
  <c r="AQ20" s="1"/>
  <c r="AI11"/>
  <c r="AI20" s="1"/>
  <c r="AH11"/>
  <c r="AH20" s="1"/>
  <c r="Z11"/>
  <c r="Z20" s="1"/>
  <c r="Y11"/>
  <c r="Y20" s="1"/>
  <c r="AV19" l="1"/>
  <c r="AD19"/>
  <c r="AM19"/>
  <c r="FF42" i="27"/>
  <c r="EW42"/>
  <c r="DX42"/>
  <c r="DW42"/>
  <c r="DU42"/>
  <c r="DT42"/>
  <c r="CZ42"/>
  <c r="ED42" s="1"/>
  <c r="CY42"/>
  <c r="DB42" s="1"/>
  <c r="CU42"/>
  <c r="DY42" s="1"/>
  <c r="CR42"/>
  <c r="DV42" s="1"/>
  <c r="CE42"/>
  <c r="CD42"/>
  <c r="CB42"/>
  <c r="CA42"/>
  <c r="BG42"/>
  <c r="CK42" s="1"/>
  <c r="BF42"/>
  <c r="BI42" s="1"/>
  <c r="BB42"/>
  <c r="CF42" s="1"/>
  <c r="AY42"/>
  <c r="CC42" s="1"/>
  <c r="AS11" i="28"/>
  <c r="AO11"/>
  <c r="AN11"/>
  <c r="AJ11"/>
  <c r="AF11"/>
  <c r="AE11"/>
  <c r="AA11"/>
  <c r="W11"/>
  <c r="V11"/>
  <c r="U11"/>
  <c r="R11"/>
  <c r="O11"/>
  <c r="L11"/>
  <c r="I11"/>
  <c r="F11"/>
  <c r="AO13"/>
  <c r="AN13"/>
  <c r="AF13"/>
  <c r="AE13"/>
  <c r="W13"/>
  <c r="V13"/>
  <c r="U13"/>
  <c r="AP13" s="1"/>
  <c r="R13"/>
  <c r="O13"/>
  <c r="AG13" s="1"/>
  <c r="L13"/>
  <c r="I13"/>
  <c r="X13" s="1"/>
  <c r="F13"/>
  <c r="X11" l="1"/>
  <c r="AP11"/>
  <c r="AL11"/>
  <c r="AC11"/>
  <c r="AG11"/>
  <c r="AU11"/>
  <c r="AK11"/>
  <c r="AB11"/>
  <c r="AT11"/>
  <c r="DC42" i="27"/>
  <c r="DA42"/>
  <c r="DD42" s="1"/>
  <c r="BJ42"/>
  <c r="BH42"/>
  <c r="BK42" s="1"/>
  <c r="ES42"/>
  <c r="EY42" s="1"/>
  <c r="CN42"/>
  <c r="FB42"/>
  <c r="FH42" s="1"/>
  <c r="EG42"/>
  <c r="CJ42"/>
  <c r="EC42"/>
  <c r="BN10"/>
  <c r="BQ10"/>
  <c r="BT41" i="32"/>
  <c r="BQ41"/>
  <c r="BN41"/>
  <c r="BK41"/>
  <c r="AS41"/>
  <c r="AP41"/>
  <c r="AM41"/>
  <c r="AJ41"/>
  <c r="R41"/>
  <c r="O41"/>
  <c r="L41"/>
  <c r="I41"/>
  <c r="EA43" i="27"/>
  <c r="DZ43"/>
  <c r="DM43"/>
  <c r="CX43"/>
  <c r="CH43"/>
  <c r="CG43"/>
  <c r="BT43"/>
  <c r="CI43" s="1"/>
  <c r="BE43"/>
  <c r="AA43"/>
  <c r="L43"/>
  <c r="FF43"/>
  <c r="EW43"/>
  <c r="EN43"/>
  <c r="DX43"/>
  <c r="DW43"/>
  <c r="DU43"/>
  <c r="DT43"/>
  <c r="DO43"/>
  <c r="DR43" s="1"/>
  <c r="DN43"/>
  <c r="DQ43" s="1"/>
  <c r="DJ43"/>
  <c r="DG43"/>
  <c r="CZ43"/>
  <c r="DC43" s="1"/>
  <c r="CY43"/>
  <c r="CU43"/>
  <c r="CR43"/>
  <c r="CE43"/>
  <c r="CD43"/>
  <c r="CB43"/>
  <c r="CA43"/>
  <c r="BV43"/>
  <c r="BY43" s="1"/>
  <c r="BU43"/>
  <c r="BX43" s="1"/>
  <c r="BQ43"/>
  <c r="BN43"/>
  <c r="BG43"/>
  <c r="BJ43" s="1"/>
  <c r="BF43"/>
  <c r="BB43"/>
  <c r="AY43"/>
  <c r="AC43"/>
  <c r="AF43" s="1"/>
  <c r="AB43"/>
  <c r="AE43" s="1"/>
  <c r="X43"/>
  <c r="U43"/>
  <c r="N43"/>
  <c r="M43"/>
  <c r="I43"/>
  <c r="F43"/>
  <c r="AD43" l="1"/>
  <c r="AG43" s="1"/>
  <c r="AV11" i="28"/>
  <c r="AM11"/>
  <c r="AD11"/>
  <c r="DP43" i="27"/>
  <c r="DS43" s="1"/>
  <c r="CJ43"/>
  <c r="AE41" i="32" s="1"/>
  <c r="BC41" s="1"/>
  <c r="CC43" i="27"/>
  <c r="EB43"/>
  <c r="EC43"/>
  <c r="BF41" i="32" s="1"/>
  <c r="CD41" s="1"/>
  <c r="AJ43" i="27"/>
  <c r="DV43"/>
  <c r="Q43"/>
  <c r="AR43"/>
  <c r="AU43" s="1"/>
  <c r="AQ43"/>
  <c r="AT43" s="1"/>
  <c r="BW43"/>
  <c r="BZ43" s="1"/>
  <c r="O43"/>
  <c r="AM43"/>
  <c r="DA43"/>
  <c r="DD43" s="1"/>
  <c r="AP43"/>
  <c r="R42"/>
  <c r="EE42"/>
  <c r="FC42" s="1"/>
  <c r="FI42" s="1"/>
  <c r="CL42"/>
  <c r="CO42" s="1"/>
  <c r="EF42"/>
  <c r="FA42"/>
  <c r="FG42" s="1"/>
  <c r="ER42"/>
  <c r="EX42" s="1"/>
  <c r="CM42"/>
  <c r="DB43"/>
  <c r="BH43"/>
  <c r="BK43" s="1"/>
  <c r="BI43"/>
  <c r="P43"/>
  <c r="CF43"/>
  <c r="CK43"/>
  <c r="AF41" i="32" s="1"/>
  <c r="BD41" s="1"/>
  <c r="DY43" i="27"/>
  <c r="ED43"/>
  <c r="BG41" i="32" s="1"/>
  <c r="FF46" i="27"/>
  <c r="EW46"/>
  <c r="EN46"/>
  <c r="DX46"/>
  <c r="DW46"/>
  <c r="DU46"/>
  <c r="DT46"/>
  <c r="DO46"/>
  <c r="DR46" s="1"/>
  <c r="DN46"/>
  <c r="DQ46" s="1"/>
  <c r="DJ46"/>
  <c r="DP46" s="1"/>
  <c r="DG46"/>
  <c r="CZ46"/>
  <c r="CY46"/>
  <c r="CU46"/>
  <c r="CR46"/>
  <c r="CE46"/>
  <c r="CD46"/>
  <c r="CB46"/>
  <c r="CA46"/>
  <c r="BV46"/>
  <c r="BY46" s="1"/>
  <c r="BU46"/>
  <c r="BX46" s="1"/>
  <c r="BQ46"/>
  <c r="BW46" s="1"/>
  <c r="BN46"/>
  <c r="BN27"/>
  <c r="BG46"/>
  <c r="BF46"/>
  <c r="BI46" s="1"/>
  <c r="BB46"/>
  <c r="BH46" s="1"/>
  <c r="AY46"/>
  <c r="AC46"/>
  <c r="AF46" s="1"/>
  <c r="AB46"/>
  <c r="AE46" s="1"/>
  <c r="X46"/>
  <c r="AD46" s="1"/>
  <c r="U46"/>
  <c r="N46"/>
  <c r="M46"/>
  <c r="I46"/>
  <c r="F46"/>
  <c r="BT10" i="32"/>
  <c r="BQ10"/>
  <c r="BN10"/>
  <c r="BK10"/>
  <c r="AS10"/>
  <c r="AP10"/>
  <c r="AM10"/>
  <c r="AJ10"/>
  <c r="R10"/>
  <c r="O10"/>
  <c r="L10"/>
  <c r="I10"/>
  <c r="DX12" i="27"/>
  <c r="DW12"/>
  <c r="DU12"/>
  <c r="DT12"/>
  <c r="DO12"/>
  <c r="DN12"/>
  <c r="DJ12"/>
  <c r="DP12" s="1"/>
  <c r="DG12"/>
  <c r="CZ12"/>
  <c r="DC12" s="1"/>
  <c r="CY12"/>
  <c r="DB12" s="1"/>
  <c r="CU12"/>
  <c r="DA12" s="1"/>
  <c r="CR12"/>
  <c r="CE12"/>
  <c r="CD12"/>
  <c r="CB12"/>
  <c r="CA12"/>
  <c r="BV12"/>
  <c r="BU12"/>
  <c r="BQ12"/>
  <c r="BW12" s="1"/>
  <c r="BN12"/>
  <c r="BG12"/>
  <c r="BJ12" s="1"/>
  <c r="BF12"/>
  <c r="BI12" s="1"/>
  <c r="BB12"/>
  <c r="BH12" s="1"/>
  <c r="AY12"/>
  <c r="AL12"/>
  <c r="AK12"/>
  <c r="AI12"/>
  <c r="AH12"/>
  <c r="AC12"/>
  <c r="AB12"/>
  <c r="X12"/>
  <c r="AD12" s="1"/>
  <c r="U12"/>
  <c r="AS16" i="28"/>
  <c r="AO16"/>
  <c r="AU16" s="1"/>
  <c r="AN16"/>
  <c r="AT16" s="1"/>
  <c r="AJ16"/>
  <c r="AF16"/>
  <c r="AL16" s="1"/>
  <c r="AE16"/>
  <c r="AK16" s="1"/>
  <c r="W16"/>
  <c r="AC16" s="1"/>
  <c r="V16"/>
  <c r="AB16" s="1"/>
  <c r="R16"/>
  <c r="U16"/>
  <c r="AP16" s="1"/>
  <c r="O16"/>
  <c r="AG16" s="1"/>
  <c r="L16"/>
  <c r="I16"/>
  <c r="X16" s="1"/>
  <c r="AD16" s="1"/>
  <c r="F16"/>
  <c r="BQ42" i="32"/>
  <c r="BN42"/>
  <c r="AP42"/>
  <c r="AM42"/>
  <c r="AJ42"/>
  <c r="O42"/>
  <c r="L42"/>
  <c r="I42"/>
  <c r="FF44" i="27"/>
  <c r="EW44"/>
  <c r="EN44"/>
  <c r="EA44"/>
  <c r="DZ44"/>
  <c r="DX44"/>
  <c r="DW44"/>
  <c r="DU44"/>
  <c r="DT44"/>
  <c r="DO44"/>
  <c r="DR44" s="1"/>
  <c r="DN44"/>
  <c r="DQ44" s="1"/>
  <c r="DM44"/>
  <c r="EB44" s="1"/>
  <c r="DJ44"/>
  <c r="DG44"/>
  <c r="CZ44"/>
  <c r="DC44" s="1"/>
  <c r="CY44"/>
  <c r="CU44"/>
  <c r="DA44" s="1"/>
  <c r="CR44"/>
  <c r="CH44"/>
  <c r="CG44"/>
  <c r="CE44"/>
  <c r="CD44"/>
  <c r="CB44"/>
  <c r="CA44"/>
  <c r="BV44"/>
  <c r="BY44" s="1"/>
  <c r="BU44"/>
  <c r="BX44" s="1"/>
  <c r="BT44"/>
  <c r="CI44" s="1"/>
  <c r="BQ44"/>
  <c r="BN44"/>
  <c r="BG44"/>
  <c r="BJ44" s="1"/>
  <c r="BF44"/>
  <c r="BI44" s="1"/>
  <c r="BB44"/>
  <c r="BH44" s="1"/>
  <c r="AY44"/>
  <c r="AC44"/>
  <c r="AF44" s="1"/>
  <c r="AB44"/>
  <c r="AE44" s="1"/>
  <c r="AA44"/>
  <c r="X44"/>
  <c r="U44"/>
  <c r="N44"/>
  <c r="M44"/>
  <c r="L44"/>
  <c r="I44"/>
  <c r="F44"/>
  <c r="BQ27" i="32"/>
  <c r="AP27"/>
  <c r="O27"/>
  <c r="FF29" i="27"/>
  <c r="EW29"/>
  <c r="EN29"/>
  <c r="DX29"/>
  <c r="DW29"/>
  <c r="DU29"/>
  <c r="DT29"/>
  <c r="CZ29"/>
  <c r="CY29"/>
  <c r="CU29"/>
  <c r="CR29"/>
  <c r="CE29"/>
  <c r="CD29"/>
  <c r="CB29"/>
  <c r="CA29"/>
  <c r="BG29"/>
  <c r="BF29"/>
  <c r="BB29"/>
  <c r="AY29"/>
  <c r="N29"/>
  <c r="M29"/>
  <c r="I29"/>
  <c r="AM29" s="1"/>
  <c r="F29"/>
  <c r="FF48"/>
  <c r="EW48"/>
  <c r="EN48"/>
  <c r="DX48"/>
  <c r="DW48"/>
  <c r="DU48"/>
  <c r="DT48"/>
  <c r="CZ48"/>
  <c r="ED48" s="1"/>
  <c r="BG46" i="32" s="1"/>
  <c r="BV46" s="1"/>
  <c r="CY48" i="27"/>
  <c r="EC48" s="1"/>
  <c r="BF46" i="32" s="1"/>
  <c r="BU46" s="1"/>
  <c r="CU48" i="27"/>
  <c r="DA48" s="1"/>
  <c r="CR48"/>
  <c r="DV48" s="1"/>
  <c r="CE48"/>
  <c r="CD48"/>
  <c r="CB48"/>
  <c r="CA48"/>
  <c r="BG48"/>
  <c r="BJ48" s="1"/>
  <c r="BF48"/>
  <c r="BI48" s="1"/>
  <c r="BB48"/>
  <c r="CF48" s="1"/>
  <c r="AY48"/>
  <c r="CC48" s="1"/>
  <c r="AC48"/>
  <c r="AF48" s="1"/>
  <c r="AB48"/>
  <c r="AE48" s="1"/>
  <c r="X48"/>
  <c r="AD48" s="1"/>
  <c r="U48"/>
  <c r="N48"/>
  <c r="M48"/>
  <c r="I48"/>
  <c r="F48"/>
  <c r="BT25" i="32"/>
  <c r="AS25"/>
  <c r="R25"/>
  <c r="FF27" i="27"/>
  <c r="EW27"/>
  <c r="EN27"/>
  <c r="EA27"/>
  <c r="DZ27"/>
  <c r="DX27"/>
  <c r="DW27"/>
  <c r="DU27"/>
  <c r="DT27"/>
  <c r="DO27"/>
  <c r="DR27" s="1"/>
  <c r="DN27"/>
  <c r="DJ27"/>
  <c r="DP27" s="1"/>
  <c r="DG27"/>
  <c r="CZ27"/>
  <c r="DC27" s="1"/>
  <c r="CY27"/>
  <c r="DB27" s="1"/>
  <c r="CX27"/>
  <c r="EB27" s="1"/>
  <c r="CU27"/>
  <c r="CR27"/>
  <c r="CH27"/>
  <c r="CG27"/>
  <c r="CE27"/>
  <c r="CD27"/>
  <c r="CB27"/>
  <c r="CA27"/>
  <c r="BV27"/>
  <c r="BY27" s="1"/>
  <c r="BU27"/>
  <c r="BX27" s="1"/>
  <c r="BQ27"/>
  <c r="BW27" s="1"/>
  <c r="BG27"/>
  <c r="BJ27" s="1"/>
  <c r="BF27"/>
  <c r="BI27" s="1"/>
  <c r="BE27"/>
  <c r="CI27" s="1"/>
  <c r="BB27"/>
  <c r="AY27"/>
  <c r="AC27"/>
  <c r="AF27" s="1"/>
  <c r="AB27"/>
  <c r="AE27" s="1"/>
  <c r="X27"/>
  <c r="AD27" s="1"/>
  <c r="U27"/>
  <c r="N27"/>
  <c r="M27"/>
  <c r="L27"/>
  <c r="AP27" s="1"/>
  <c r="I27"/>
  <c r="F27"/>
  <c r="BT38" i="32"/>
  <c r="BQ38"/>
  <c r="BN38"/>
  <c r="BK38"/>
  <c r="AS38"/>
  <c r="AP38"/>
  <c r="AM38"/>
  <c r="AJ38"/>
  <c r="R38"/>
  <c r="O38"/>
  <c r="L38"/>
  <c r="I38"/>
  <c r="FF40" i="27"/>
  <c r="EW40"/>
  <c r="EN40"/>
  <c r="DX40"/>
  <c r="DW40"/>
  <c r="DU40"/>
  <c r="DT40"/>
  <c r="DO40"/>
  <c r="DR40" s="1"/>
  <c r="DN40"/>
  <c r="DQ40" s="1"/>
  <c r="DJ40"/>
  <c r="DG40"/>
  <c r="CZ40"/>
  <c r="CY40"/>
  <c r="DB40" s="1"/>
  <c r="CU40"/>
  <c r="DA40" s="1"/>
  <c r="CR40"/>
  <c r="CE40"/>
  <c r="CD40"/>
  <c r="CB40"/>
  <c r="CA40"/>
  <c r="BV40"/>
  <c r="BY40" s="1"/>
  <c r="BU40"/>
  <c r="BX40" s="1"/>
  <c r="BQ40"/>
  <c r="BW40" s="1"/>
  <c r="BN40"/>
  <c r="BG40"/>
  <c r="BJ40" s="1"/>
  <c r="BF40"/>
  <c r="BI40" s="1"/>
  <c r="BB40"/>
  <c r="BH40" s="1"/>
  <c r="AY40"/>
  <c r="AC40"/>
  <c r="AF40" s="1"/>
  <c r="AB40"/>
  <c r="X40"/>
  <c r="AD40" s="1"/>
  <c r="U40"/>
  <c r="N40"/>
  <c r="M40"/>
  <c r="I40"/>
  <c r="F40"/>
  <c r="BQ35" i="32"/>
  <c r="BN35"/>
  <c r="BK35"/>
  <c r="AS35"/>
  <c r="AP35"/>
  <c r="AM35"/>
  <c r="AJ35"/>
  <c r="R35"/>
  <c r="O35"/>
  <c r="L35"/>
  <c r="I35"/>
  <c r="FF37" i="27"/>
  <c r="EW37"/>
  <c r="EN37"/>
  <c r="EA37"/>
  <c r="DZ37"/>
  <c r="DX37"/>
  <c r="DW37"/>
  <c r="DU37"/>
  <c r="DT37"/>
  <c r="CZ37"/>
  <c r="DC37" s="1"/>
  <c r="CY37"/>
  <c r="DB37" s="1"/>
  <c r="CX37"/>
  <c r="EB37" s="1"/>
  <c r="CU37"/>
  <c r="CR37"/>
  <c r="CH37"/>
  <c r="CG37"/>
  <c r="CE37"/>
  <c r="CD37"/>
  <c r="CB37"/>
  <c r="CA37"/>
  <c r="BG37"/>
  <c r="BJ37" s="1"/>
  <c r="BF37"/>
  <c r="BI37" s="1"/>
  <c r="BE37"/>
  <c r="CI37" s="1"/>
  <c r="BB37"/>
  <c r="AY37"/>
  <c r="N37"/>
  <c r="Q37" s="1"/>
  <c r="M37"/>
  <c r="P37" s="1"/>
  <c r="L37"/>
  <c r="AP37" s="1"/>
  <c r="I37"/>
  <c r="F37"/>
  <c r="BQ32" i="32"/>
  <c r="BN32"/>
  <c r="BK32"/>
  <c r="AP32"/>
  <c r="AM32"/>
  <c r="AJ32"/>
  <c r="O32"/>
  <c r="L32"/>
  <c r="I32"/>
  <c r="FF34" i="27"/>
  <c r="EW34"/>
  <c r="EN34"/>
  <c r="DX34"/>
  <c r="DW34"/>
  <c r="DU34"/>
  <c r="DT34"/>
  <c r="DO34"/>
  <c r="DR34" s="1"/>
  <c r="DN34"/>
  <c r="DQ34" s="1"/>
  <c r="DJ34"/>
  <c r="DP34" s="1"/>
  <c r="DG34"/>
  <c r="CZ34"/>
  <c r="DC34" s="1"/>
  <c r="CY34"/>
  <c r="DB34" s="1"/>
  <c r="CU34"/>
  <c r="DA34" s="1"/>
  <c r="CR34"/>
  <c r="CE34"/>
  <c r="CD34"/>
  <c r="CB34"/>
  <c r="CA34"/>
  <c r="BV34"/>
  <c r="BY34" s="1"/>
  <c r="BU34"/>
  <c r="BX34" s="1"/>
  <c r="BQ34"/>
  <c r="BW34" s="1"/>
  <c r="BN34"/>
  <c r="BG34"/>
  <c r="BF34"/>
  <c r="BI34" s="1"/>
  <c r="BB34"/>
  <c r="BH34" s="1"/>
  <c r="AY34"/>
  <c r="AC34"/>
  <c r="AF34" s="1"/>
  <c r="AB34"/>
  <c r="AE34" s="1"/>
  <c r="U34"/>
  <c r="X34"/>
  <c r="N34"/>
  <c r="M34"/>
  <c r="I34"/>
  <c r="F34"/>
  <c r="F36"/>
  <c r="AJ36" s="1"/>
  <c r="BQ31" i="32"/>
  <c r="BK31"/>
  <c r="AJ31"/>
  <c r="O31"/>
  <c r="I31"/>
  <c r="FF33" i="27"/>
  <c r="EW33"/>
  <c r="EN33"/>
  <c r="EA33"/>
  <c r="DZ33"/>
  <c r="DX33"/>
  <c r="DW33"/>
  <c r="DU33"/>
  <c r="DT33"/>
  <c r="DO33"/>
  <c r="DR33" s="1"/>
  <c r="DN33"/>
  <c r="DQ33" s="1"/>
  <c r="DM33"/>
  <c r="DJ33"/>
  <c r="DG33"/>
  <c r="CZ33"/>
  <c r="CY33"/>
  <c r="CX33"/>
  <c r="CU33"/>
  <c r="CR33"/>
  <c r="CH33"/>
  <c r="CG33"/>
  <c r="CE33"/>
  <c r="CD33"/>
  <c r="CB33"/>
  <c r="CA33"/>
  <c r="BG33"/>
  <c r="CK33" s="1"/>
  <c r="BF33"/>
  <c r="BE33"/>
  <c r="CI33" s="1"/>
  <c r="BB33"/>
  <c r="AY33"/>
  <c r="CC33" s="1"/>
  <c r="AC33"/>
  <c r="AF33" s="1"/>
  <c r="AB33"/>
  <c r="AE33" s="1"/>
  <c r="AA33"/>
  <c r="X33"/>
  <c r="U33"/>
  <c r="N33"/>
  <c r="M33"/>
  <c r="L33"/>
  <c r="I33"/>
  <c r="F33"/>
  <c r="BT30" i="32"/>
  <c r="BQ30"/>
  <c r="BN30"/>
  <c r="BK30"/>
  <c r="AP30"/>
  <c r="AM30"/>
  <c r="AJ30"/>
  <c r="R30"/>
  <c r="O30"/>
  <c r="L30"/>
  <c r="I30"/>
  <c r="FF32" i="27"/>
  <c r="EW32"/>
  <c r="EN32"/>
  <c r="DX32"/>
  <c r="DW32"/>
  <c r="DU32"/>
  <c r="DT32"/>
  <c r="DO32"/>
  <c r="DR32" s="1"/>
  <c r="DN32"/>
  <c r="DQ32" s="1"/>
  <c r="DJ32"/>
  <c r="DP32" s="1"/>
  <c r="DG32"/>
  <c r="CZ32"/>
  <c r="CY32"/>
  <c r="DB32" s="1"/>
  <c r="CU32"/>
  <c r="DA32" s="1"/>
  <c r="CR32"/>
  <c r="CE32"/>
  <c r="CD32"/>
  <c r="CB32"/>
  <c r="CA32"/>
  <c r="BV32"/>
  <c r="BY32" s="1"/>
  <c r="BU32"/>
  <c r="BX32" s="1"/>
  <c r="BQ32"/>
  <c r="BW32" s="1"/>
  <c r="BN32"/>
  <c r="BG32"/>
  <c r="BF32"/>
  <c r="BI32" s="1"/>
  <c r="BB32"/>
  <c r="BH32" s="1"/>
  <c r="AY32"/>
  <c r="AC32"/>
  <c r="AF32" s="1"/>
  <c r="AB32"/>
  <c r="X32"/>
  <c r="U32"/>
  <c r="N32"/>
  <c r="M32"/>
  <c r="I32"/>
  <c r="F32"/>
  <c r="FF24"/>
  <c r="EW24"/>
  <c r="EN24"/>
  <c r="DX24"/>
  <c r="DW24"/>
  <c r="DU24"/>
  <c r="DT24"/>
  <c r="DO24"/>
  <c r="DR24" s="1"/>
  <c r="DN24"/>
  <c r="DQ24" s="1"/>
  <c r="DJ24"/>
  <c r="DP24" s="1"/>
  <c r="DG24"/>
  <c r="CZ24"/>
  <c r="DC24" s="1"/>
  <c r="CY24"/>
  <c r="CU24"/>
  <c r="CR24"/>
  <c r="CE24"/>
  <c r="CD24"/>
  <c r="CB24"/>
  <c r="CA24"/>
  <c r="BV24"/>
  <c r="BY24" s="1"/>
  <c r="BU24"/>
  <c r="BQ24"/>
  <c r="BN24"/>
  <c r="BG24"/>
  <c r="BJ24" s="1"/>
  <c r="BF24"/>
  <c r="BI24" s="1"/>
  <c r="BB24"/>
  <c r="BH24" s="1"/>
  <c r="AY24"/>
  <c r="AC24"/>
  <c r="AF24" s="1"/>
  <c r="AB24"/>
  <c r="AE24" s="1"/>
  <c r="X24"/>
  <c r="AD24" s="1"/>
  <c r="U24"/>
  <c r="BQ21" i="32"/>
  <c r="BN21"/>
  <c r="BK21"/>
  <c r="AM21"/>
  <c r="AJ21"/>
  <c r="AB21"/>
  <c r="R21"/>
  <c r="O21"/>
  <c r="L21"/>
  <c r="I21"/>
  <c r="FF23" i="27"/>
  <c r="EW23"/>
  <c r="EN23"/>
  <c r="DX23"/>
  <c r="DW23"/>
  <c r="DU23"/>
  <c r="DT23"/>
  <c r="DO23"/>
  <c r="DR23" s="1"/>
  <c r="DN23"/>
  <c r="DQ23" s="1"/>
  <c r="DJ23"/>
  <c r="DP23" s="1"/>
  <c r="DG23"/>
  <c r="CZ23"/>
  <c r="CY23"/>
  <c r="DB23" s="1"/>
  <c r="CU23"/>
  <c r="CR23"/>
  <c r="CE23"/>
  <c r="CD23"/>
  <c r="CB23"/>
  <c r="CA23"/>
  <c r="BV23"/>
  <c r="BY23" s="1"/>
  <c r="BU23"/>
  <c r="BX23" s="1"/>
  <c r="BQ23"/>
  <c r="BW23" s="1"/>
  <c r="BN23"/>
  <c r="BG23"/>
  <c r="BJ23" s="1"/>
  <c r="BF23"/>
  <c r="BB23"/>
  <c r="BH23" s="1"/>
  <c r="AY23"/>
  <c r="AC23"/>
  <c r="AF23" s="1"/>
  <c r="AB23"/>
  <c r="AE23" s="1"/>
  <c r="X23"/>
  <c r="AD23" s="1"/>
  <c r="U23"/>
  <c r="BQ9" i="32"/>
  <c r="BN9"/>
  <c r="BK9"/>
  <c r="AP9"/>
  <c r="AM9"/>
  <c r="AJ9"/>
  <c r="O9"/>
  <c r="L9"/>
  <c r="I9"/>
  <c r="FF11" i="27"/>
  <c r="EW11"/>
  <c r="EN11"/>
  <c r="EA11"/>
  <c r="DZ11"/>
  <c r="DX11"/>
  <c r="DW11"/>
  <c r="DU11"/>
  <c r="DT11"/>
  <c r="DO11"/>
  <c r="DR11" s="1"/>
  <c r="DN11"/>
  <c r="DQ11" s="1"/>
  <c r="DM11"/>
  <c r="DJ11"/>
  <c r="DG11"/>
  <c r="CZ11"/>
  <c r="CY11"/>
  <c r="DB11" s="1"/>
  <c r="CU11"/>
  <c r="CX11"/>
  <c r="CR11"/>
  <c r="CH11"/>
  <c r="CG11"/>
  <c r="CE11"/>
  <c r="CD11"/>
  <c r="CB11"/>
  <c r="CA11"/>
  <c r="BV11"/>
  <c r="BY11" s="1"/>
  <c r="BU11"/>
  <c r="BX11" s="1"/>
  <c r="BT11"/>
  <c r="BQ11"/>
  <c r="BN11"/>
  <c r="BG11"/>
  <c r="BJ11" s="1"/>
  <c r="BF11"/>
  <c r="BI11" s="1"/>
  <c r="BE11"/>
  <c r="BB11"/>
  <c r="AY11"/>
  <c r="AO11"/>
  <c r="AN11"/>
  <c r="AL11"/>
  <c r="AK11"/>
  <c r="AI11"/>
  <c r="AH11"/>
  <c r="AC11"/>
  <c r="AF11" s="1"/>
  <c r="AB11"/>
  <c r="AE11" s="1"/>
  <c r="AA11"/>
  <c r="X11"/>
  <c r="U11"/>
  <c r="BQ14" i="32"/>
  <c r="BN14"/>
  <c r="BK14"/>
  <c r="AP14"/>
  <c r="AM14"/>
  <c r="AJ14"/>
  <c r="O14"/>
  <c r="L14"/>
  <c r="I14"/>
  <c r="FF16" i="27"/>
  <c r="EW16"/>
  <c r="EN16"/>
  <c r="DX16"/>
  <c r="DW16"/>
  <c r="DU16"/>
  <c r="DT16"/>
  <c r="DO16"/>
  <c r="DN16"/>
  <c r="DJ16"/>
  <c r="DG16"/>
  <c r="CZ16"/>
  <c r="CY16"/>
  <c r="CU16"/>
  <c r="DA16" s="1"/>
  <c r="CR16"/>
  <c r="CE16"/>
  <c r="CD16"/>
  <c r="CB16"/>
  <c r="CA16"/>
  <c r="BV16"/>
  <c r="BU16"/>
  <c r="BQ16"/>
  <c r="BN16"/>
  <c r="BG16"/>
  <c r="BF16"/>
  <c r="BB16"/>
  <c r="BH16" s="1"/>
  <c r="AY16"/>
  <c r="AC16"/>
  <c r="AB16"/>
  <c r="X16"/>
  <c r="U16"/>
  <c r="U17"/>
  <c r="AJ17" s="1"/>
  <c r="AP19" i="32"/>
  <c r="AM19"/>
  <c r="AJ19"/>
  <c r="O19"/>
  <c r="I19"/>
  <c r="L19"/>
  <c r="EW21" i="27"/>
  <c r="EN21"/>
  <c r="CE21"/>
  <c r="CD21"/>
  <c r="CB21"/>
  <c r="CA21"/>
  <c r="BG21"/>
  <c r="CK21" s="1"/>
  <c r="BF21"/>
  <c r="CJ21" s="1"/>
  <c r="BB21"/>
  <c r="BH21" s="1"/>
  <c r="AY21"/>
  <c r="CC21" s="1"/>
  <c r="BT39" i="32"/>
  <c r="BQ39"/>
  <c r="BN39"/>
  <c r="BK39"/>
  <c r="AS39"/>
  <c r="AP39"/>
  <c r="AM39"/>
  <c r="AJ39"/>
  <c r="R39"/>
  <c r="O39"/>
  <c r="L39"/>
  <c r="I39"/>
  <c r="FF41" i="27"/>
  <c r="EW41"/>
  <c r="EN41"/>
  <c r="EA41"/>
  <c r="DZ41"/>
  <c r="DX41"/>
  <c r="DW41"/>
  <c r="DU41"/>
  <c r="DT41"/>
  <c r="DO41"/>
  <c r="DR41" s="1"/>
  <c r="DN41"/>
  <c r="DM41"/>
  <c r="DJ41"/>
  <c r="DG41"/>
  <c r="CZ41"/>
  <c r="CY41"/>
  <c r="DB41" s="1"/>
  <c r="CX41"/>
  <c r="CU41"/>
  <c r="CR41"/>
  <c r="CH41"/>
  <c r="CG41"/>
  <c r="CE41"/>
  <c r="CD41"/>
  <c r="CB41"/>
  <c r="CA41"/>
  <c r="BV41"/>
  <c r="BU41"/>
  <c r="BT41"/>
  <c r="BQ41"/>
  <c r="BN41"/>
  <c r="BG41"/>
  <c r="BF41"/>
  <c r="BE41"/>
  <c r="BB41"/>
  <c r="AY41"/>
  <c r="AO41"/>
  <c r="AN41"/>
  <c r="AL41"/>
  <c r="AK41"/>
  <c r="AI41"/>
  <c r="AH41"/>
  <c r="AC41"/>
  <c r="AB41"/>
  <c r="AA41"/>
  <c r="X41"/>
  <c r="U41"/>
  <c r="BT28" i="32"/>
  <c r="BQ28"/>
  <c r="BN28"/>
  <c r="BK28"/>
  <c r="AJ28"/>
  <c r="AM28"/>
  <c r="AP28"/>
  <c r="AS28"/>
  <c r="R28"/>
  <c r="O28"/>
  <c r="L28"/>
  <c r="I28"/>
  <c r="FF30" i="27"/>
  <c r="EW30"/>
  <c r="EN30"/>
  <c r="DX30"/>
  <c r="DW30"/>
  <c r="DU30"/>
  <c r="DT30"/>
  <c r="DO30"/>
  <c r="DR30" s="1"/>
  <c r="DN30"/>
  <c r="DQ30" s="1"/>
  <c r="DJ30"/>
  <c r="DP30" s="1"/>
  <c r="DG30"/>
  <c r="CZ30"/>
  <c r="CY30"/>
  <c r="DB30" s="1"/>
  <c r="CU30"/>
  <c r="DA30" s="1"/>
  <c r="CR30"/>
  <c r="CE30"/>
  <c r="CD30"/>
  <c r="CB30"/>
  <c r="CA30"/>
  <c r="BV30"/>
  <c r="BY30" s="1"/>
  <c r="BU30"/>
  <c r="BX30" s="1"/>
  <c r="BQ30"/>
  <c r="BW30" s="1"/>
  <c r="BN30"/>
  <c r="BG30"/>
  <c r="BF30"/>
  <c r="BI30" s="1"/>
  <c r="BB30"/>
  <c r="AY30"/>
  <c r="AC30"/>
  <c r="AF30" s="1"/>
  <c r="AB30"/>
  <c r="AE30" s="1"/>
  <c r="X30"/>
  <c r="U30"/>
  <c r="N30"/>
  <c r="M30"/>
  <c r="I30"/>
  <c r="F30"/>
  <c r="BT47" i="32"/>
  <c r="BQ47"/>
  <c r="BN47"/>
  <c r="BK47"/>
  <c r="AS47"/>
  <c r="AP47"/>
  <c r="AM47"/>
  <c r="AJ47"/>
  <c r="R47"/>
  <c r="O47"/>
  <c r="L47"/>
  <c r="I47"/>
  <c r="FF49" i="27"/>
  <c r="EW49"/>
  <c r="EN49"/>
  <c r="DX49"/>
  <c r="DW49"/>
  <c r="DU49"/>
  <c r="DT49"/>
  <c r="DO49"/>
  <c r="DR49" s="1"/>
  <c r="DN49"/>
  <c r="DQ49" s="1"/>
  <c r="DJ49"/>
  <c r="DP49" s="1"/>
  <c r="DG49"/>
  <c r="CZ49"/>
  <c r="DC49" s="1"/>
  <c r="CY49"/>
  <c r="DB49" s="1"/>
  <c r="CU49"/>
  <c r="CR49"/>
  <c r="CE49"/>
  <c r="CD49"/>
  <c r="CB49"/>
  <c r="CA49"/>
  <c r="BV49"/>
  <c r="BU49"/>
  <c r="BX49" s="1"/>
  <c r="BQ49"/>
  <c r="BW49" s="1"/>
  <c r="BN49"/>
  <c r="BG49"/>
  <c r="BJ49" s="1"/>
  <c r="BF49"/>
  <c r="BI49" s="1"/>
  <c r="BB49"/>
  <c r="BH49" s="1"/>
  <c r="AY49"/>
  <c r="AC49"/>
  <c r="AF49" s="1"/>
  <c r="AB49"/>
  <c r="AE49" s="1"/>
  <c r="X49"/>
  <c r="AD49" s="1"/>
  <c r="U49"/>
  <c r="N49"/>
  <c r="M49"/>
  <c r="I49"/>
  <c r="F49"/>
  <c r="CF24" i="32"/>
  <c r="CE24"/>
  <c r="CD24"/>
  <c r="BQ24"/>
  <c r="BN24"/>
  <c r="BK24"/>
  <c r="BD24"/>
  <c r="BC24"/>
  <c r="BE24"/>
  <c r="AP24"/>
  <c r="AM24"/>
  <c r="AJ24"/>
  <c r="AC24"/>
  <c r="AB24"/>
  <c r="R24"/>
  <c r="O24"/>
  <c r="L24"/>
  <c r="I24"/>
  <c r="BT12"/>
  <c r="BQ12"/>
  <c r="BN12"/>
  <c r="BK12"/>
  <c r="AS12"/>
  <c r="AP12"/>
  <c r="AM12"/>
  <c r="AJ12"/>
  <c r="R12"/>
  <c r="O12"/>
  <c r="L12"/>
  <c r="I12"/>
  <c r="FF14" i="27"/>
  <c r="EW14"/>
  <c r="EN14"/>
  <c r="EA14"/>
  <c r="DZ14"/>
  <c r="DX14"/>
  <c r="DW14"/>
  <c r="DU14"/>
  <c r="DT14"/>
  <c r="DO14"/>
  <c r="DR14" s="1"/>
  <c r="DN14"/>
  <c r="DQ14" s="1"/>
  <c r="DJ14"/>
  <c r="DP14" s="1"/>
  <c r="DG14"/>
  <c r="CZ14"/>
  <c r="DC14" s="1"/>
  <c r="CY14"/>
  <c r="DB14" s="1"/>
  <c r="CX14"/>
  <c r="EB14" s="1"/>
  <c r="CU14"/>
  <c r="CR14"/>
  <c r="CH14"/>
  <c r="CG14"/>
  <c r="CE14"/>
  <c r="CD14"/>
  <c r="CB14"/>
  <c r="CA14"/>
  <c r="BV14"/>
  <c r="BY14" s="1"/>
  <c r="BU14"/>
  <c r="BX14" s="1"/>
  <c r="BQ14"/>
  <c r="BW14" s="1"/>
  <c r="BN14"/>
  <c r="BG14"/>
  <c r="BJ14" s="1"/>
  <c r="BF14"/>
  <c r="BI14" s="1"/>
  <c r="BE14"/>
  <c r="CI14" s="1"/>
  <c r="BB14"/>
  <c r="AY14"/>
  <c r="AC14"/>
  <c r="AF14" s="1"/>
  <c r="AB14"/>
  <c r="AE14" s="1"/>
  <c r="X14"/>
  <c r="AD14" s="1"/>
  <c r="U14"/>
  <c r="BT11" i="32"/>
  <c r="BQ11"/>
  <c r="BN11"/>
  <c r="BK11"/>
  <c r="AS11"/>
  <c r="AP11"/>
  <c r="AM11"/>
  <c r="AJ11"/>
  <c r="R11"/>
  <c r="O11"/>
  <c r="L11"/>
  <c r="I11"/>
  <c r="FF13" i="27"/>
  <c r="EW13"/>
  <c r="EN13"/>
  <c r="DX13"/>
  <c r="DW13"/>
  <c r="DU13"/>
  <c r="DT13"/>
  <c r="DO13"/>
  <c r="DR13" s="1"/>
  <c r="DN13"/>
  <c r="DQ13" s="1"/>
  <c r="DJ13"/>
  <c r="DP13" s="1"/>
  <c r="DG13"/>
  <c r="CZ13"/>
  <c r="DC13" s="1"/>
  <c r="CY13"/>
  <c r="DB13" s="1"/>
  <c r="CU13"/>
  <c r="DA13" s="1"/>
  <c r="CR13"/>
  <c r="CE13"/>
  <c r="CD13"/>
  <c r="CB13"/>
  <c r="CA13"/>
  <c r="BV13"/>
  <c r="BY13" s="1"/>
  <c r="BU13"/>
  <c r="BX13" s="1"/>
  <c r="BQ13"/>
  <c r="BW13" s="1"/>
  <c r="BN13"/>
  <c r="BG13"/>
  <c r="BF13"/>
  <c r="BI13" s="1"/>
  <c r="BB13"/>
  <c r="BH13" s="1"/>
  <c r="AY13"/>
  <c r="AC13"/>
  <c r="AF13" s="1"/>
  <c r="AB13"/>
  <c r="AE13" s="1"/>
  <c r="X13"/>
  <c r="AD13" s="1"/>
  <c r="U13"/>
  <c r="BQ29" i="32"/>
  <c r="BN29"/>
  <c r="BK29"/>
  <c r="AP29"/>
  <c r="FF26" i="27"/>
  <c r="EW26"/>
  <c r="EN26"/>
  <c r="EA26"/>
  <c r="DZ26"/>
  <c r="DX26"/>
  <c r="DW26"/>
  <c r="DU26"/>
  <c r="DT26"/>
  <c r="DO26"/>
  <c r="DR26" s="1"/>
  <c r="DN26"/>
  <c r="DQ26" s="1"/>
  <c r="DM26"/>
  <c r="DJ26"/>
  <c r="DG26"/>
  <c r="CZ26"/>
  <c r="DC26" s="1"/>
  <c r="CY26"/>
  <c r="DB26" s="1"/>
  <c r="CX26"/>
  <c r="CU26"/>
  <c r="CR26"/>
  <c r="CH26"/>
  <c r="CG26"/>
  <c r="CE26"/>
  <c r="CD26"/>
  <c r="CB26"/>
  <c r="CA26"/>
  <c r="BV26"/>
  <c r="BY26" s="1"/>
  <c r="BU26"/>
  <c r="BX26" s="1"/>
  <c r="BT26"/>
  <c r="BQ26"/>
  <c r="BN26"/>
  <c r="BG26"/>
  <c r="BJ26" s="1"/>
  <c r="BF26"/>
  <c r="BI26" s="1"/>
  <c r="BE26"/>
  <c r="BB26"/>
  <c r="AY26"/>
  <c r="AC26"/>
  <c r="AF26" s="1"/>
  <c r="AB26"/>
  <c r="AE26" s="1"/>
  <c r="AA26"/>
  <c r="X26"/>
  <c r="U26"/>
  <c r="M11"/>
  <c r="P11" s="1"/>
  <c r="N11"/>
  <c r="Q11" s="1"/>
  <c r="M12"/>
  <c r="P12" s="1"/>
  <c r="N12"/>
  <c r="Q12" s="1"/>
  <c r="M41"/>
  <c r="N41"/>
  <c r="M13"/>
  <c r="N13"/>
  <c r="M39"/>
  <c r="N39"/>
  <c r="M14"/>
  <c r="N14"/>
  <c r="M15"/>
  <c r="N15"/>
  <c r="M16"/>
  <c r="N16"/>
  <c r="M18"/>
  <c r="N18"/>
  <c r="M19"/>
  <c r="N19"/>
  <c r="M20"/>
  <c r="N20"/>
  <c r="M21"/>
  <c r="N21"/>
  <c r="M22"/>
  <c r="N22"/>
  <c r="M23"/>
  <c r="N23"/>
  <c r="M24"/>
  <c r="N24"/>
  <c r="M25"/>
  <c r="N25"/>
  <c r="M26"/>
  <c r="N26"/>
  <c r="L11"/>
  <c r="L41"/>
  <c r="L14"/>
  <c r="AP14" s="1"/>
  <c r="L18"/>
  <c r="AP18" s="1"/>
  <c r="L19"/>
  <c r="L20"/>
  <c r="L22"/>
  <c r="AP22" s="1"/>
  <c r="L25"/>
  <c r="L26"/>
  <c r="I11"/>
  <c r="I12"/>
  <c r="AM12" s="1"/>
  <c r="I41"/>
  <c r="I13"/>
  <c r="I39"/>
  <c r="AM39" s="1"/>
  <c r="I14"/>
  <c r="I15"/>
  <c r="I16"/>
  <c r="AM16" s="1"/>
  <c r="I18"/>
  <c r="AM18" s="1"/>
  <c r="I19"/>
  <c r="I20"/>
  <c r="I21"/>
  <c r="AM21" s="1"/>
  <c r="I22"/>
  <c r="I23"/>
  <c r="I24"/>
  <c r="AM24" s="1"/>
  <c r="I25"/>
  <c r="I26"/>
  <c r="F11"/>
  <c r="F12"/>
  <c r="AJ12" s="1"/>
  <c r="F41"/>
  <c r="F13"/>
  <c r="F39"/>
  <c r="AJ39" s="1"/>
  <c r="F14"/>
  <c r="F15"/>
  <c r="F16"/>
  <c r="F18"/>
  <c r="AJ18" s="1"/>
  <c r="F19"/>
  <c r="F20"/>
  <c r="F21"/>
  <c r="AJ21" s="1"/>
  <c r="F22"/>
  <c r="AJ22" s="1"/>
  <c r="F23"/>
  <c r="F24"/>
  <c r="F25"/>
  <c r="F26"/>
  <c r="AS14" i="28"/>
  <c r="AS17"/>
  <c r="AS15"/>
  <c r="AN18"/>
  <c r="AO18"/>
  <c r="AN14"/>
  <c r="AT14" s="1"/>
  <c r="AO14"/>
  <c r="AU14" s="1"/>
  <c r="AN17"/>
  <c r="AT17" s="1"/>
  <c r="AO17"/>
  <c r="AU17" s="1"/>
  <c r="AN15"/>
  <c r="AT15" s="1"/>
  <c r="AO15"/>
  <c r="AU15" s="1"/>
  <c r="AJ14"/>
  <c r="AJ17"/>
  <c r="AJ15"/>
  <c r="AE18"/>
  <c r="AF18"/>
  <c r="AE14"/>
  <c r="AK14" s="1"/>
  <c r="AF14"/>
  <c r="AL14" s="1"/>
  <c r="AE17"/>
  <c r="AK17" s="1"/>
  <c r="AF17"/>
  <c r="AL17" s="1"/>
  <c r="AE15"/>
  <c r="AK15" s="1"/>
  <c r="AF15"/>
  <c r="AL15" s="1"/>
  <c r="AA14"/>
  <c r="AA17"/>
  <c r="V18"/>
  <c r="W18"/>
  <c r="V14"/>
  <c r="AB14" s="1"/>
  <c r="W14"/>
  <c r="AC14" s="1"/>
  <c r="V17"/>
  <c r="AB17" s="1"/>
  <c r="W17"/>
  <c r="AC17" s="1"/>
  <c r="AB15"/>
  <c r="AC15"/>
  <c r="U18"/>
  <c r="AP18" s="1"/>
  <c r="U14"/>
  <c r="AP14" s="1"/>
  <c r="U17"/>
  <c r="AP17" s="1"/>
  <c r="U15"/>
  <c r="AP15" s="1"/>
  <c r="R18"/>
  <c r="R14"/>
  <c r="R17"/>
  <c r="R15"/>
  <c r="O18"/>
  <c r="AG18" s="1"/>
  <c r="O14"/>
  <c r="AG14" s="1"/>
  <c r="O17"/>
  <c r="AG17" s="1"/>
  <c r="O15"/>
  <c r="AG15" s="1"/>
  <c r="L18"/>
  <c r="L14"/>
  <c r="L17"/>
  <c r="L15"/>
  <c r="I18"/>
  <c r="X18" s="1"/>
  <c r="I14"/>
  <c r="X14" s="1"/>
  <c r="I17"/>
  <c r="X17" s="1"/>
  <c r="I15"/>
  <c r="F18"/>
  <c r="F14"/>
  <c r="F17"/>
  <c r="F15"/>
  <c r="AM29" i="32"/>
  <c r="AJ29"/>
  <c r="O29"/>
  <c r="L29"/>
  <c r="I29"/>
  <c r="FF31" i="27"/>
  <c r="EW31"/>
  <c r="EN31"/>
  <c r="EA31"/>
  <c r="DZ31"/>
  <c r="DX31"/>
  <c r="DW31"/>
  <c r="DU31"/>
  <c r="DT31"/>
  <c r="DO31"/>
  <c r="DR31" s="1"/>
  <c r="DN31"/>
  <c r="DM31"/>
  <c r="DJ31"/>
  <c r="DG31"/>
  <c r="CZ31"/>
  <c r="CY31"/>
  <c r="CX31"/>
  <c r="CU31"/>
  <c r="CR31"/>
  <c r="CH31"/>
  <c r="CG31"/>
  <c r="CE31"/>
  <c r="CD31"/>
  <c r="CB31"/>
  <c r="CA31"/>
  <c r="BV31"/>
  <c r="BY31" s="1"/>
  <c r="BU31"/>
  <c r="BT31"/>
  <c r="BQ31"/>
  <c r="BN31"/>
  <c r="BG31"/>
  <c r="BJ31" s="1"/>
  <c r="BF31"/>
  <c r="BE31"/>
  <c r="BB31"/>
  <c r="AY31"/>
  <c r="AC31"/>
  <c r="AF31" s="1"/>
  <c r="AB31"/>
  <c r="AA31"/>
  <c r="X31"/>
  <c r="U31"/>
  <c r="N31"/>
  <c r="M31"/>
  <c r="L31"/>
  <c r="I31"/>
  <c r="F31"/>
  <c r="EN50"/>
  <c r="N50"/>
  <c r="M50"/>
  <c r="AQ50" s="1"/>
  <c r="AT50" s="1"/>
  <c r="I50"/>
  <c r="AM50" s="1"/>
  <c r="F50"/>
  <c r="AJ50" s="1"/>
  <c r="BQ43" i="32"/>
  <c r="BN43"/>
  <c r="AP43"/>
  <c r="AM43"/>
  <c r="AJ43"/>
  <c r="O43"/>
  <c r="L43"/>
  <c r="I43"/>
  <c r="FF45" i="27"/>
  <c r="EW45"/>
  <c r="EN45"/>
  <c r="DX45"/>
  <c r="DW45"/>
  <c r="DU45"/>
  <c r="DT45"/>
  <c r="CZ45"/>
  <c r="DC45" s="1"/>
  <c r="CY45"/>
  <c r="EC45" s="1"/>
  <c r="CU45"/>
  <c r="DY45" s="1"/>
  <c r="CR45"/>
  <c r="DV45" s="1"/>
  <c r="CH45"/>
  <c r="CG45"/>
  <c r="CE45"/>
  <c r="CD45"/>
  <c r="CB45"/>
  <c r="CA45"/>
  <c r="BG45"/>
  <c r="BJ45" s="1"/>
  <c r="BF45"/>
  <c r="CJ45" s="1"/>
  <c r="BE45"/>
  <c r="CI45" s="1"/>
  <c r="BB45"/>
  <c r="CF45" s="1"/>
  <c r="AY45"/>
  <c r="CC45" s="1"/>
  <c r="N45"/>
  <c r="M45"/>
  <c r="I45"/>
  <c r="AM45" s="1"/>
  <c r="F45"/>
  <c r="AJ45" s="1"/>
  <c r="BQ26" i="32"/>
  <c r="BN26"/>
  <c r="BK26"/>
  <c r="AP26"/>
  <c r="AM26"/>
  <c r="AJ26"/>
  <c r="O26"/>
  <c r="L26"/>
  <c r="I26"/>
  <c r="AS43" i="27" l="1"/>
  <c r="F41" i="32" s="1"/>
  <c r="AD41" s="1"/>
  <c r="AM13" i="27"/>
  <c r="AM14"/>
  <c r="AJ13"/>
  <c r="AJ49"/>
  <c r="DV44"/>
  <c r="AM23"/>
  <c r="AQ14"/>
  <c r="AT14" s="1"/>
  <c r="AJ23"/>
  <c r="AV15" i="28"/>
  <c r="AJ34" i="27"/>
  <c r="AJ30"/>
  <c r="BK12"/>
  <c r="AJ14"/>
  <c r="AR34"/>
  <c r="AU34" s="1"/>
  <c r="AJ26"/>
  <c r="DV46"/>
  <c r="DD44"/>
  <c r="AX41" i="32"/>
  <c r="BX41"/>
  <c r="AJ24" i="27"/>
  <c r="AP26"/>
  <c r="BZ46"/>
  <c r="AQ26"/>
  <c r="AT26" s="1"/>
  <c r="AT41" i="32"/>
  <c r="AZ41"/>
  <c r="AG46" i="27"/>
  <c r="AM40"/>
  <c r="AJ31"/>
  <c r="AM27"/>
  <c r="AJ27"/>
  <c r="AQ48"/>
  <c r="AT48" s="1"/>
  <c r="AM46"/>
  <c r="AJ46"/>
  <c r="AJ48"/>
  <c r="DY44"/>
  <c r="DV27"/>
  <c r="EH42"/>
  <c r="AM26"/>
  <c r="BH48"/>
  <c r="CL48" s="1"/>
  <c r="AG46" i="32" s="1"/>
  <c r="AV46" s="1"/>
  <c r="EI43" i="27"/>
  <c r="EO43" s="1"/>
  <c r="ER43"/>
  <c r="EX43" s="1"/>
  <c r="AU41" i="32"/>
  <c r="DS46" i="27"/>
  <c r="CM43"/>
  <c r="AW41" i="32"/>
  <c r="P21" i="27"/>
  <c r="AQ21"/>
  <c r="AT21" s="1"/>
  <c r="P13"/>
  <c r="AQ13"/>
  <c r="AT13" s="1"/>
  <c r="Q21"/>
  <c r="AR21"/>
  <c r="AU21" s="1"/>
  <c r="Q13"/>
  <c r="AR13"/>
  <c r="AU13" s="1"/>
  <c r="O48"/>
  <c r="AM48"/>
  <c r="AR45"/>
  <c r="AU45" s="1"/>
  <c r="AR50"/>
  <c r="AU50" s="1"/>
  <c r="P39"/>
  <c r="AQ39"/>
  <c r="AT39" s="1"/>
  <c r="P34"/>
  <c r="AQ34"/>
  <c r="AT34" s="1"/>
  <c r="Q39"/>
  <c r="AR39"/>
  <c r="AU39" s="1"/>
  <c r="O34"/>
  <c r="R34" s="1"/>
  <c r="AM34"/>
  <c r="P23"/>
  <c r="AQ23"/>
  <c r="Q44"/>
  <c r="AR44"/>
  <c r="AU44" s="1"/>
  <c r="Q23"/>
  <c r="AR23"/>
  <c r="Q14"/>
  <c r="AR14"/>
  <c r="AU14" s="1"/>
  <c r="P44"/>
  <c r="AQ44"/>
  <c r="AT44" s="1"/>
  <c r="FA43"/>
  <c r="FG43" s="1"/>
  <c r="P15"/>
  <c r="AP44"/>
  <c r="CK46"/>
  <c r="CN46" s="1"/>
  <c r="EF43"/>
  <c r="Q15"/>
  <c r="O44"/>
  <c r="R44" s="1"/>
  <c r="AM44"/>
  <c r="AR32"/>
  <c r="AU32" s="1"/>
  <c r="ET42"/>
  <c r="EZ42" s="1"/>
  <c r="P32"/>
  <c r="AQ32"/>
  <c r="AT32" s="1"/>
  <c r="AJ44"/>
  <c r="O32"/>
  <c r="R32" s="1"/>
  <c r="AM32"/>
  <c r="AP33"/>
  <c r="CC46"/>
  <c r="ED46"/>
  <c r="BG44" i="32" s="1"/>
  <c r="BV44" s="1"/>
  <c r="P18" i="27"/>
  <c r="AQ18"/>
  <c r="AT18" s="1"/>
  <c r="AJ32"/>
  <c r="AM33"/>
  <c r="EC46"/>
  <c r="BF44" i="32" s="1"/>
  <c r="BU44" s="1"/>
  <c r="BA41"/>
  <c r="Q26" i="27"/>
  <c r="AR26"/>
  <c r="AU26" s="1"/>
  <c r="AJ33"/>
  <c r="DY46"/>
  <c r="R43"/>
  <c r="BU41" i="32"/>
  <c r="AQ45" i="27"/>
  <c r="AT45" s="1"/>
  <c r="Q30"/>
  <c r="AR30"/>
  <c r="AU30" s="1"/>
  <c r="Q40"/>
  <c r="AR40"/>
  <c r="AU40" s="1"/>
  <c r="Q27"/>
  <c r="AR27"/>
  <c r="AU27" s="1"/>
  <c r="CE41" i="32"/>
  <c r="BV41"/>
  <c r="CB41"/>
  <c r="CL43" i="27"/>
  <c r="AG41" i="32" s="1"/>
  <c r="BY41"/>
  <c r="Q49" i="27"/>
  <c r="AR49"/>
  <c r="AU49" s="1"/>
  <c r="P30"/>
  <c r="AQ30"/>
  <c r="AT30" s="1"/>
  <c r="P40"/>
  <c r="AQ40"/>
  <c r="AT40" s="1"/>
  <c r="P27"/>
  <c r="AQ27"/>
  <c r="AT27" s="1"/>
  <c r="CA41" i="32"/>
  <c r="P20" i="27"/>
  <c r="P49"/>
  <c r="AQ49"/>
  <c r="AT49" s="1"/>
  <c r="O30"/>
  <c r="R30" s="1"/>
  <c r="AM30"/>
  <c r="AR46"/>
  <c r="EJ46" s="1"/>
  <c r="EP46" s="1"/>
  <c r="CC44"/>
  <c r="EE43"/>
  <c r="BH41" i="32" s="1"/>
  <c r="Q20" i="27"/>
  <c r="O49"/>
  <c r="AS49" s="1"/>
  <c r="F47" i="32" s="1"/>
  <c r="AM49" i="27"/>
  <c r="Q48"/>
  <c r="AR48"/>
  <c r="AU48" s="1"/>
  <c r="P46"/>
  <c r="AQ46"/>
  <c r="AM31"/>
  <c r="AJ40"/>
  <c r="DD48"/>
  <c r="Q24"/>
  <c r="AR24"/>
  <c r="AU24" s="1"/>
  <c r="P24"/>
  <c r="AQ24"/>
  <c r="AT24" s="1"/>
  <c r="Q19"/>
  <c r="P19"/>
  <c r="AD24" i="32"/>
  <c r="AV42" i="27"/>
  <c r="EQ42"/>
  <c r="AF41"/>
  <c r="AE41"/>
  <c r="Q41"/>
  <c r="P41"/>
  <c r="DQ41"/>
  <c r="DC41"/>
  <c r="BY41"/>
  <c r="BJ41"/>
  <c r="BI41"/>
  <c r="Q25"/>
  <c r="P25"/>
  <c r="Q22"/>
  <c r="AR22"/>
  <c r="AM22"/>
  <c r="P22"/>
  <c r="AQ22"/>
  <c r="DQ31"/>
  <c r="DB31"/>
  <c r="BX31"/>
  <c r="AP31"/>
  <c r="AE31"/>
  <c r="AR31"/>
  <c r="EJ31" s="1"/>
  <c r="EP31" s="1"/>
  <c r="P31"/>
  <c r="AQ31"/>
  <c r="AR37"/>
  <c r="EJ37" s="1"/>
  <c r="EP37" s="1"/>
  <c r="AQ37"/>
  <c r="EI37" s="1"/>
  <c r="EO37" s="1"/>
  <c r="AM37"/>
  <c r="AJ37"/>
  <c r="DY29"/>
  <c r="DC29"/>
  <c r="DB29"/>
  <c r="DV29"/>
  <c r="CF29"/>
  <c r="BJ29"/>
  <c r="BI29"/>
  <c r="CC29"/>
  <c r="Q29"/>
  <c r="AR29"/>
  <c r="EJ29" s="1"/>
  <c r="EP29" s="1"/>
  <c r="AQ29"/>
  <c r="EI29" s="1"/>
  <c r="EO29" s="1"/>
  <c r="AJ29"/>
  <c r="DR16"/>
  <c r="DQ16"/>
  <c r="BY16"/>
  <c r="BX16"/>
  <c r="BW16"/>
  <c r="BJ16"/>
  <c r="BI16"/>
  <c r="AF16"/>
  <c r="AE16"/>
  <c r="AD16"/>
  <c r="Q16"/>
  <c r="AR16"/>
  <c r="P16"/>
  <c r="AQ16"/>
  <c r="AJ16"/>
  <c r="BI33"/>
  <c r="CF33"/>
  <c r="DC33"/>
  <c r="DB33"/>
  <c r="Q33"/>
  <c r="AR33"/>
  <c r="P33"/>
  <c r="AQ33"/>
  <c r="DR12"/>
  <c r="DQ12"/>
  <c r="DV12"/>
  <c r="BY12"/>
  <c r="CK12"/>
  <c r="CN12" s="1"/>
  <c r="BX12"/>
  <c r="CC12"/>
  <c r="AF12"/>
  <c r="AE12"/>
  <c r="Q18"/>
  <c r="AR18"/>
  <c r="AU18" s="1"/>
  <c r="EK43"/>
  <c r="EQ43" s="1"/>
  <c r="EG43"/>
  <c r="FB43"/>
  <c r="FH43" s="1"/>
  <c r="ES43"/>
  <c r="EY43" s="1"/>
  <c r="CN43"/>
  <c r="EJ43"/>
  <c r="EP43" s="1"/>
  <c r="AD15" i="28"/>
  <c r="BK46" i="27"/>
  <c r="CL46"/>
  <c r="AG44" i="32" s="1"/>
  <c r="AV44" s="1"/>
  <c r="AD44" i="27"/>
  <c r="AG44" s="1"/>
  <c r="CF46"/>
  <c r="BZ12"/>
  <c r="DS12"/>
  <c r="Q46"/>
  <c r="DC46"/>
  <c r="O46"/>
  <c r="AS46" s="1"/>
  <c r="DB46"/>
  <c r="DA46"/>
  <c r="CF12"/>
  <c r="DP44"/>
  <c r="DS44" s="1"/>
  <c r="BW44"/>
  <c r="CL44" s="1"/>
  <c r="CK44"/>
  <c r="ES44" s="1"/>
  <c r="EY44" s="1"/>
  <c r="BJ46"/>
  <c r="CJ46"/>
  <c r="AE44" i="32" s="1"/>
  <c r="AT44" s="1"/>
  <c r="CK29" i="27"/>
  <c r="CN29" s="1"/>
  <c r="EC44"/>
  <c r="BF42" i="32" s="1"/>
  <c r="P29" i="27"/>
  <c r="EE12"/>
  <c r="DD12"/>
  <c r="AR12"/>
  <c r="ED12"/>
  <c r="AQ12"/>
  <c r="EC12"/>
  <c r="DY12"/>
  <c r="CL12"/>
  <c r="CK32"/>
  <c r="ES32" s="1"/>
  <c r="EY32" s="1"/>
  <c r="AG12"/>
  <c r="CJ12"/>
  <c r="AV14" i="28"/>
  <c r="AM14"/>
  <c r="AV17"/>
  <c r="AD17"/>
  <c r="AM17"/>
  <c r="AD14"/>
  <c r="AM15"/>
  <c r="AV16"/>
  <c r="AM16"/>
  <c r="BK44" i="27"/>
  <c r="EC29"/>
  <c r="BF27" i="32" s="1"/>
  <c r="DB44" i="27"/>
  <c r="CF27"/>
  <c r="DY27"/>
  <c r="CJ44"/>
  <c r="ED44"/>
  <c r="CJ48"/>
  <c r="ER48" s="1"/>
  <c r="EX48" s="1"/>
  <c r="DA29"/>
  <c r="CF44"/>
  <c r="BZ27"/>
  <c r="DS27"/>
  <c r="P48"/>
  <c r="DY48"/>
  <c r="ED29"/>
  <c r="CC27"/>
  <c r="CF37"/>
  <c r="O29"/>
  <c r="CC37"/>
  <c r="CJ29"/>
  <c r="AG27"/>
  <c r="BH29"/>
  <c r="CJ40"/>
  <c r="CM40" s="1"/>
  <c r="BK32"/>
  <c r="EG48"/>
  <c r="FB48"/>
  <c r="EF48"/>
  <c r="FA48"/>
  <c r="FG48" s="1"/>
  <c r="CK48"/>
  <c r="AF46" i="32" s="1"/>
  <c r="AU46" s="1"/>
  <c r="DY40" i="27"/>
  <c r="BH27"/>
  <c r="BK27" s="1"/>
  <c r="ED27"/>
  <c r="EG27" s="1"/>
  <c r="DC48"/>
  <c r="DB48"/>
  <c r="EC27"/>
  <c r="BF25" i="32" s="1"/>
  <c r="CD25" s="1"/>
  <c r="EE48" i="27"/>
  <c r="BH46" i="32" s="1"/>
  <c r="BW46" s="1"/>
  <c r="AG48" i="27"/>
  <c r="DV40"/>
  <c r="ED40"/>
  <c r="BG38" i="32" s="1"/>
  <c r="DD32" i="27"/>
  <c r="AJ11"/>
  <c r="CK40"/>
  <c r="CN40" s="1"/>
  <c r="EI40"/>
  <c r="EO40" s="1"/>
  <c r="CK27"/>
  <c r="CN27" s="1"/>
  <c r="AG40"/>
  <c r="DP40"/>
  <c r="DS40" s="1"/>
  <c r="O27"/>
  <c r="AS27" s="1"/>
  <c r="CJ27"/>
  <c r="DQ27"/>
  <c r="CF24"/>
  <c r="DS34"/>
  <c r="DA27"/>
  <c r="BK40"/>
  <c r="CL40"/>
  <c r="CF40"/>
  <c r="DA37"/>
  <c r="DD37" s="1"/>
  <c r="AE40"/>
  <c r="CC40"/>
  <c r="CC49"/>
  <c r="O40"/>
  <c r="AS40" s="1"/>
  <c r="DC40"/>
  <c r="DD34"/>
  <c r="BZ40"/>
  <c r="EC40"/>
  <c r="DD40"/>
  <c r="AP11"/>
  <c r="ED37"/>
  <c r="DV37"/>
  <c r="ED32"/>
  <c r="BG30" i="32" s="1"/>
  <c r="BK34" i="27"/>
  <c r="CK34"/>
  <c r="ES34" s="1"/>
  <c r="EY34" s="1"/>
  <c r="AM41"/>
  <c r="EC37"/>
  <c r="DY37"/>
  <c r="BZ23"/>
  <c r="CF34"/>
  <c r="BH11"/>
  <c r="BK11" s="1"/>
  <c r="O37"/>
  <c r="R37" s="1"/>
  <c r="DS24"/>
  <c r="CK37"/>
  <c r="CJ37"/>
  <c r="DV33"/>
  <c r="DY34"/>
  <c r="DV34"/>
  <c r="BH37"/>
  <c r="CJ24"/>
  <c r="CJ34"/>
  <c r="AE32" i="32" s="1"/>
  <c r="AT32" s="1"/>
  <c r="DY23" i="27"/>
  <c r="BJ32"/>
  <c r="DS32"/>
  <c r="Q34"/>
  <c r="CI11"/>
  <c r="DA23"/>
  <c r="EE23" s="1"/>
  <c r="BH21" i="32" s="1"/>
  <c r="BZ21" s="1"/>
  <c r="BX24" i="27"/>
  <c r="BW24"/>
  <c r="BZ24" s="1"/>
  <c r="BJ33"/>
  <c r="BZ32"/>
  <c r="CC34"/>
  <c r="Q32"/>
  <c r="DP33"/>
  <c r="DS33" s="1"/>
  <c r="BK16"/>
  <c r="AG23"/>
  <c r="CJ32"/>
  <c r="CM32" s="1"/>
  <c r="DY32"/>
  <c r="BK24"/>
  <c r="CF32"/>
  <c r="DV32"/>
  <c r="AD34"/>
  <c r="AG34" s="1"/>
  <c r="CK23"/>
  <c r="AF21" i="32" s="1"/>
  <c r="BD21" s="1"/>
  <c r="AJ41" i="27"/>
  <c r="CJ11"/>
  <c r="CM11" s="1"/>
  <c r="DV24"/>
  <c r="EI34"/>
  <c r="EO34" s="1"/>
  <c r="DY11"/>
  <c r="DY33"/>
  <c r="EC34"/>
  <c r="CF30"/>
  <c r="EB11"/>
  <c r="ED24"/>
  <c r="CC32"/>
  <c r="O33"/>
  <c r="BW11"/>
  <c r="BZ11" s="1"/>
  <c r="ED23"/>
  <c r="EG23" s="1"/>
  <c r="DV11"/>
  <c r="BZ34"/>
  <c r="CJ23"/>
  <c r="CM23" s="1"/>
  <c r="EE34"/>
  <c r="CC30"/>
  <c r="CJ33"/>
  <c r="EC23"/>
  <c r="FA23" s="1"/>
  <c r="FG23" s="1"/>
  <c r="CC24"/>
  <c r="AD33"/>
  <c r="AG33" s="1"/>
  <c r="EB33"/>
  <c r="ED34"/>
  <c r="EC24"/>
  <c r="BJ34"/>
  <c r="CL34"/>
  <c r="EC32"/>
  <c r="EF32" s="1"/>
  <c r="DY24"/>
  <c r="AD32"/>
  <c r="AG32" s="1"/>
  <c r="ES33"/>
  <c r="EY33" s="1"/>
  <c r="CN33"/>
  <c r="AF31" i="32"/>
  <c r="BH33" i="27"/>
  <c r="ED33"/>
  <c r="EC33"/>
  <c r="DA33"/>
  <c r="AE32"/>
  <c r="DC32"/>
  <c r="EE32"/>
  <c r="CL32"/>
  <c r="CK24"/>
  <c r="AF22" i="32" s="1"/>
  <c r="AG24" i="27"/>
  <c r="DB24"/>
  <c r="BH30"/>
  <c r="BK30" s="1"/>
  <c r="DA24"/>
  <c r="CK30"/>
  <c r="AF28" i="32" s="1"/>
  <c r="AU28" s="1"/>
  <c r="AD11" i="27"/>
  <c r="AG11" s="1"/>
  <c r="AM11"/>
  <c r="DS23"/>
  <c r="CC23"/>
  <c r="DY16"/>
  <c r="ED11"/>
  <c r="FB11" s="1"/>
  <c r="FH11" s="1"/>
  <c r="DV23"/>
  <c r="EC11"/>
  <c r="FA11" s="1"/>
  <c r="FG11" s="1"/>
  <c r="BK23"/>
  <c r="CL23"/>
  <c r="DY30"/>
  <c r="CF23"/>
  <c r="DC11"/>
  <c r="BZ16"/>
  <c r="CC16"/>
  <c r="DC23"/>
  <c r="CJ30"/>
  <c r="AE28" i="32" s="1"/>
  <c r="ED30" i="27"/>
  <c r="EG30" s="1"/>
  <c r="CK11"/>
  <c r="CN11" s="1"/>
  <c r="CF11"/>
  <c r="CK49"/>
  <c r="AF47" i="32" s="1"/>
  <c r="CC11" i="27"/>
  <c r="BI23"/>
  <c r="BZ49"/>
  <c r="DP11"/>
  <c r="DS11" s="1"/>
  <c r="ES21"/>
  <c r="EY21" s="1"/>
  <c r="AF19" i="32"/>
  <c r="AU19" s="1"/>
  <c r="ER21" i="27"/>
  <c r="EX21" s="1"/>
  <c r="AE19" i="32"/>
  <c r="AT19" s="1"/>
  <c r="CF21" i="27"/>
  <c r="CN21"/>
  <c r="AR11"/>
  <c r="CM21"/>
  <c r="AQ11"/>
  <c r="BJ21"/>
  <c r="DP16"/>
  <c r="BI21"/>
  <c r="EC16"/>
  <c r="DA11"/>
  <c r="ED16"/>
  <c r="CJ16"/>
  <c r="CF16"/>
  <c r="DV16"/>
  <c r="DC16"/>
  <c r="DB16"/>
  <c r="DD16"/>
  <c r="CK16"/>
  <c r="BH41"/>
  <c r="DV41"/>
  <c r="AP41"/>
  <c r="CJ41"/>
  <c r="EB41"/>
  <c r="EE30"/>
  <c r="BH28" i="32" s="1"/>
  <c r="BK21" i="27"/>
  <c r="CL21"/>
  <c r="DV49"/>
  <c r="EC30"/>
  <c r="BF28" i="32" s="1"/>
  <c r="DP41" i="27"/>
  <c r="CC41"/>
  <c r="DC30"/>
  <c r="AG49"/>
  <c r="AD30"/>
  <c r="AG30" s="1"/>
  <c r="BJ30"/>
  <c r="DY41"/>
  <c r="DV30"/>
  <c r="CI41"/>
  <c r="CF41"/>
  <c r="AD41"/>
  <c r="ED41"/>
  <c r="CC13"/>
  <c r="AR41"/>
  <c r="BX41"/>
  <c r="AQ41"/>
  <c r="BW41"/>
  <c r="CK41"/>
  <c r="EC41"/>
  <c r="AG14"/>
  <c r="DA41"/>
  <c r="BZ30"/>
  <c r="DS49"/>
  <c r="DD30"/>
  <c r="D12" i="32"/>
  <c r="ED49" i="27"/>
  <c r="EG49" s="1"/>
  <c r="DY49"/>
  <c r="DS30"/>
  <c r="BY49"/>
  <c r="P26"/>
  <c r="CF49"/>
  <c r="O20"/>
  <c r="BZ14"/>
  <c r="DA49"/>
  <c r="EC49"/>
  <c r="O22"/>
  <c r="P14"/>
  <c r="CC14"/>
  <c r="DY14"/>
  <c r="BK49"/>
  <c r="O13"/>
  <c r="CL49"/>
  <c r="CC26"/>
  <c r="DV26"/>
  <c r="CJ49"/>
  <c r="CF14"/>
  <c r="DV14"/>
  <c r="DS14"/>
  <c r="DA14"/>
  <c r="ED14"/>
  <c r="EG14" s="1"/>
  <c r="EC14"/>
  <c r="EI13"/>
  <c r="EO13" s="1"/>
  <c r="O16"/>
  <c r="O18"/>
  <c r="AD26"/>
  <c r="AG26" s="1"/>
  <c r="BW26"/>
  <c r="BZ26" s="1"/>
  <c r="DP26"/>
  <c r="DS26" s="1"/>
  <c r="CK14"/>
  <c r="CN14" s="1"/>
  <c r="BH14"/>
  <c r="CJ14"/>
  <c r="CI26"/>
  <c r="EB26"/>
  <c r="O24"/>
  <c r="AS24" s="1"/>
  <c r="AV24" s="1"/>
  <c r="O11"/>
  <c r="DV13"/>
  <c r="O26"/>
  <c r="O12"/>
  <c r="O14"/>
  <c r="CF13"/>
  <c r="CK13"/>
  <c r="ES13" s="1"/>
  <c r="EY13" s="1"/>
  <c r="DD13"/>
  <c r="EE13"/>
  <c r="AG13"/>
  <c r="BK13"/>
  <c r="BZ13"/>
  <c r="CJ13"/>
  <c r="CL13"/>
  <c r="DS13"/>
  <c r="DY13"/>
  <c r="ED13"/>
  <c r="CF31"/>
  <c r="CJ31"/>
  <c r="DY31"/>
  <c r="O25"/>
  <c r="O23"/>
  <c r="AS23" s="1"/>
  <c r="O21"/>
  <c r="AS21" s="1"/>
  <c r="AV21" s="1"/>
  <c r="O19"/>
  <c r="O15"/>
  <c r="O39"/>
  <c r="O41"/>
  <c r="CF26"/>
  <c r="DY26"/>
  <c r="BJ13"/>
  <c r="EC13"/>
  <c r="BH26"/>
  <c r="CK26"/>
  <c r="CN26" s="1"/>
  <c r="ED26"/>
  <c r="AD31"/>
  <c r="CC31"/>
  <c r="CI31"/>
  <c r="BW31"/>
  <c r="DV31"/>
  <c r="EB31"/>
  <c r="ED31"/>
  <c r="DP31"/>
  <c r="CJ26"/>
  <c r="AE24" i="32" s="1"/>
  <c r="DA26" i="27"/>
  <c r="EC26"/>
  <c r="BF24" i="32" s="1"/>
  <c r="P45" i="27"/>
  <c r="CK45"/>
  <c r="CN45" s="1"/>
  <c r="O50"/>
  <c r="AS50" s="1"/>
  <c r="AV50" s="1"/>
  <c r="Q50"/>
  <c r="O31"/>
  <c r="Q31"/>
  <c r="BI31"/>
  <c r="CK31"/>
  <c r="CN31" s="1"/>
  <c r="DA31"/>
  <c r="DC31"/>
  <c r="EC31"/>
  <c r="O45"/>
  <c r="AS45" s="1"/>
  <c r="AV45" s="1"/>
  <c r="DB45"/>
  <c r="P50"/>
  <c r="BH31"/>
  <c r="EI50"/>
  <c r="EO50" s="1"/>
  <c r="DA45"/>
  <c r="DD45" s="1"/>
  <c r="BF43" i="32"/>
  <c r="FA45" i="27"/>
  <c r="FG45" s="1"/>
  <c r="CM45"/>
  <c r="AE43" i="32"/>
  <c r="ER45" i="27"/>
  <c r="EX45" s="1"/>
  <c r="ED45"/>
  <c r="BH45"/>
  <c r="BI45"/>
  <c r="Q45"/>
  <c r="EF45"/>
  <c r="FF28"/>
  <c r="EW28"/>
  <c r="EN28"/>
  <c r="EA28"/>
  <c r="DZ28"/>
  <c r="DX28"/>
  <c r="DW28"/>
  <c r="DU28"/>
  <c r="DT28"/>
  <c r="DO28"/>
  <c r="DR28" s="1"/>
  <c r="DN28"/>
  <c r="DQ28" s="1"/>
  <c r="DM28"/>
  <c r="DJ28"/>
  <c r="DG28"/>
  <c r="CZ28"/>
  <c r="DC28" s="1"/>
  <c r="CY28"/>
  <c r="DB28" s="1"/>
  <c r="CX28"/>
  <c r="X41" i="32" l="1"/>
  <c r="U41"/>
  <c r="AT23" i="27"/>
  <c r="EI23"/>
  <c r="EO23" s="1"/>
  <c r="AU23"/>
  <c r="EJ23"/>
  <c r="AA41" i="32"/>
  <c r="AV43" i="27"/>
  <c r="AV40"/>
  <c r="AV23"/>
  <c r="FA44"/>
  <c r="FG44" s="1"/>
  <c r="EF44"/>
  <c r="R49"/>
  <c r="AV49"/>
  <c r="EI30"/>
  <c r="EO30" s="1"/>
  <c r="FB46"/>
  <c r="FH46" s="1"/>
  <c r="AF27" i="32"/>
  <c r="AU27" s="1"/>
  <c r="ET48" i="27"/>
  <c r="EZ48" s="1"/>
  <c r="CO48"/>
  <c r="E11" i="32"/>
  <c r="T11" s="1"/>
  <c r="EJ40" i="27"/>
  <c r="EP40" s="1"/>
  <c r="EI26"/>
  <c r="EO26" s="1"/>
  <c r="EJ32"/>
  <c r="EP32" s="1"/>
  <c r="BK48"/>
  <c r="EJ44"/>
  <c r="EP44" s="1"/>
  <c r="ET43"/>
  <c r="EZ43" s="1"/>
  <c r="AV27"/>
  <c r="EI45"/>
  <c r="EO45" s="1"/>
  <c r="EI44"/>
  <c r="EO44" s="1"/>
  <c r="EG46"/>
  <c r="EH43"/>
  <c r="CO43"/>
  <c r="EI48"/>
  <c r="EO48" s="1"/>
  <c r="EJ45"/>
  <c r="EP45" s="1"/>
  <c r="CN32"/>
  <c r="CN44"/>
  <c r="AF30" i="32"/>
  <c r="AU30" s="1"/>
  <c r="AF42"/>
  <c r="AU42" s="1"/>
  <c r="FA46" i="27"/>
  <c r="FG46" s="1"/>
  <c r="EF46"/>
  <c r="EJ27"/>
  <c r="EP27" s="1"/>
  <c r="EI32"/>
  <c r="EO32" s="1"/>
  <c r="EJ30"/>
  <c r="EP30" s="1"/>
  <c r="R26"/>
  <c r="AS26"/>
  <c r="AV26" s="1"/>
  <c r="F44" i="32"/>
  <c r="U44" s="1"/>
  <c r="AV46" i="27"/>
  <c r="BW41" i="32"/>
  <c r="CC41"/>
  <c r="BZ41"/>
  <c r="CF41"/>
  <c r="AS14" i="27"/>
  <c r="AV14" s="1"/>
  <c r="R20"/>
  <c r="AS34"/>
  <c r="AV34" s="1"/>
  <c r="R48"/>
  <c r="AS48"/>
  <c r="AV48" s="1"/>
  <c r="CM48"/>
  <c r="AE46" i="32"/>
  <c r="AT46" s="1"/>
  <c r="AS32" i="27"/>
  <c r="AV32" s="1"/>
  <c r="AT46"/>
  <c r="D44" i="32"/>
  <c r="S44" s="1"/>
  <c r="BE41"/>
  <c r="AY41"/>
  <c r="AV41"/>
  <c r="BB41"/>
  <c r="ES46" i="27"/>
  <c r="EY46" s="1"/>
  <c r="AF44" i="32"/>
  <c r="AU44" s="1"/>
  <c r="AS30" i="27"/>
  <c r="AV30" s="1"/>
  <c r="BZ44"/>
  <c r="AU46"/>
  <c r="E44" i="32"/>
  <c r="T44" s="1"/>
  <c r="FC43" i="27"/>
  <c r="FI43" s="1"/>
  <c r="AS44"/>
  <c r="AV44" s="1"/>
  <c r="EJ50"/>
  <c r="EP50" s="1"/>
  <c r="EG24"/>
  <c r="BG22" i="32"/>
  <c r="FA24" i="27"/>
  <c r="FG24" s="1"/>
  <c r="BF22" i="32"/>
  <c r="AX22"/>
  <c r="AU22"/>
  <c r="BA22"/>
  <c r="CM24" i="27"/>
  <c r="AE22" i="32"/>
  <c r="R19" i="27"/>
  <c r="BA31" i="32"/>
  <c r="AU31"/>
  <c r="CA27"/>
  <c r="BU27"/>
  <c r="AG41" i="27"/>
  <c r="AU41"/>
  <c r="EF41"/>
  <c r="DS41"/>
  <c r="EG41"/>
  <c r="CN41"/>
  <c r="CM41"/>
  <c r="BK41"/>
  <c r="R25"/>
  <c r="AU22"/>
  <c r="AT22"/>
  <c r="R22"/>
  <c r="AS22"/>
  <c r="BG29" i="32"/>
  <c r="BV29" s="1"/>
  <c r="DS31" i="27"/>
  <c r="BF29" i="32"/>
  <c r="BX29" s="1"/>
  <c r="ER31" i="27"/>
  <c r="EX31" s="1"/>
  <c r="BZ31"/>
  <c r="AG31"/>
  <c r="AU31"/>
  <c r="AT31"/>
  <c r="AS31"/>
  <c r="BF35" i="32"/>
  <c r="CA35" s="1"/>
  <c r="AU37" i="27"/>
  <c r="AT37"/>
  <c r="AS37"/>
  <c r="EE29"/>
  <c r="EG29"/>
  <c r="EF29"/>
  <c r="FA29"/>
  <c r="FG29" s="1"/>
  <c r="DD29"/>
  <c r="ES29"/>
  <c r="EY29" s="1"/>
  <c r="AU29"/>
  <c r="AS29"/>
  <c r="AT29"/>
  <c r="DS16"/>
  <c r="EG16"/>
  <c r="BF14" i="32"/>
  <c r="CD14" s="1"/>
  <c r="CL16" i="27"/>
  <c r="AG14" i="32" s="1"/>
  <c r="ER16" i="27"/>
  <c r="EX16" s="1"/>
  <c r="AG16"/>
  <c r="AU16"/>
  <c r="AT16"/>
  <c r="AS16"/>
  <c r="ER33"/>
  <c r="EX33" s="1"/>
  <c r="AU33"/>
  <c r="AT33"/>
  <c r="R33"/>
  <c r="AS33"/>
  <c r="EI33"/>
  <c r="EO33" s="1"/>
  <c r="EG12"/>
  <c r="AF10" i="32"/>
  <c r="ES12" i="27"/>
  <c r="EY12" s="1"/>
  <c r="AU12"/>
  <c r="BG35" i="32"/>
  <c r="BY35" s="1"/>
  <c r="R18" i="27"/>
  <c r="AS18"/>
  <c r="AV18" s="1"/>
  <c r="R15"/>
  <c r="AS13"/>
  <c r="F11" i="32" s="1"/>
  <c r="R39" i="27"/>
  <c r="AS39"/>
  <c r="AV39" s="1"/>
  <c r="CM46"/>
  <c r="ER46"/>
  <c r="EX46" s="1"/>
  <c r="CO46"/>
  <c r="ET46"/>
  <c r="EZ46" s="1"/>
  <c r="EE44"/>
  <c r="BH42" i="32" s="1"/>
  <c r="R46" i="27"/>
  <c r="EI46"/>
  <c r="EO46" s="1"/>
  <c r="DD46"/>
  <c r="EE46"/>
  <c r="BH44" i="32" s="1"/>
  <c r="BW44" s="1"/>
  <c r="BU42"/>
  <c r="BX42"/>
  <c r="CA42"/>
  <c r="EH12" i="27"/>
  <c r="FC12"/>
  <c r="FI12" s="1"/>
  <c r="BH10" i="32"/>
  <c r="CO12" i="27"/>
  <c r="AG10" i="32"/>
  <c r="ET12" i="27"/>
  <c r="EZ12" s="1"/>
  <c r="E10" i="32"/>
  <c r="EJ12" i="27"/>
  <c r="EP12" s="1"/>
  <c r="BG10" i="32"/>
  <c r="FB12" i="27"/>
  <c r="FH12" s="1"/>
  <c r="D10" i="32"/>
  <c r="EI12" i="27"/>
  <c r="EO12" s="1"/>
  <c r="AT12"/>
  <c r="CM12"/>
  <c r="AE10" i="32"/>
  <c r="ER12" i="27"/>
  <c r="EX12" s="1"/>
  <c r="BF10" i="32"/>
  <c r="FA12" i="27"/>
  <c r="FG12" s="1"/>
  <c r="EF12"/>
  <c r="R12"/>
  <c r="AS12"/>
  <c r="CO44"/>
  <c r="ET44"/>
  <c r="EZ44" s="1"/>
  <c r="AG42" i="32"/>
  <c r="AE42"/>
  <c r="ER44" i="27"/>
  <c r="EX44" s="1"/>
  <c r="CM44"/>
  <c r="FB44"/>
  <c r="FH44" s="1"/>
  <c r="EG44"/>
  <c r="BG42" i="32"/>
  <c r="BV42" s="1"/>
  <c r="BG25"/>
  <c r="CE25" s="1"/>
  <c r="EJ34" i="27"/>
  <c r="EP34" s="1"/>
  <c r="EE40"/>
  <c r="FC40" s="1"/>
  <c r="FI40" s="1"/>
  <c r="R29"/>
  <c r="BG27" i="32"/>
  <c r="FB29" i="27"/>
  <c r="FH29" s="1"/>
  <c r="CM29"/>
  <c r="ER29"/>
  <c r="EX29" s="1"/>
  <c r="AE27" i="32"/>
  <c r="BG21"/>
  <c r="BV21" s="1"/>
  <c r="BK29" i="27"/>
  <c r="CL29"/>
  <c r="AE9" i="32"/>
  <c r="AZ9" s="1"/>
  <c r="EG37" i="27"/>
  <c r="AF38" i="32"/>
  <c r="AX38" s="1"/>
  <c r="AE38"/>
  <c r="AW38" s="1"/>
  <c r="ES40" i="27"/>
  <c r="EY40" s="1"/>
  <c r="ER40"/>
  <c r="EX40" s="1"/>
  <c r="EJ48"/>
  <c r="EP48" s="1"/>
  <c r="CL27"/>
  <c r="AG25" i="32" s="1"/>
  <c r="BE25" s="1"/>
  <c r="FB27" i="27"/>
  <c r="FH27" s="1"/>
  <c r="EH48"/>
  <c r="FC48"/>
  <c r="FI48" s="1"/>
  <c r="EF27"/>
  <c r="FA27"/>
  <c r="FG27" s="1"/>
  <c r="CN48"/>
  <c r="ES48"/>
  <c r="EY48" s="1"/>
  <c r="CO40"/>
  <c r="EG40"/>
  <c r="FB40"/>
  <c r="FH40" s="1"/>
  <c r="EK45"/>
  <c r="EQ45" s="1"/>
  <c r="F43" i="32"/>
  <c r="AA43" s="1"/>
  <c r="DD27" i="27"/>
  <c r="EE27"/>
  <c r="R27"/>
  <c r="ES27"/>
  <c r="EY27" s="1"/>
  <c r="AF25" i="32"/>
  <c r="BD25" s="1"/>
  <c r="CM27" i="27"/>
  <c r="ER27"/>
  <c r="EX27" s="1"/>
  <c r="AE25" i="32"/>
  <c r="BC25" s="1"/>
  <c r="ER11" i="27"/>
  <c r="EX11" s="1"/>
  <c r="EI27"/>
  <c r="EO27" s="1"/>
  <c r="ET40"/>
  <c r="EZ40" s="1"/>
  <c r="AG38" i="32"/>
  <c r="FB37" i="27"/>
  <c r="FH37" s="1"/>
  <c r="DD23"/>
  <c r="FA40"/>
  <c r="FG40" s="1"/>
  <c r="EF40"/>
  <c r="BF38" i="32"/>
  <c r="ER24" i="27"/>
  <c r="EX24" s="1"/>
  <c r="BY38" i="32"/>
  <c r="CB38"/>
  <c r="CE38"/>
  <c r="BV38"/>
  <c r="FA37" i="27"/>
  <c r="FG37" s="1"/>
  <c r="AF32" i="32"/>
  <c r="AU32" s="1"/>
  <c r="CN34" i="27"/>
  <c r="R40"/>
  <c r="F38" i="32"/>
  <c r="EJ24" i="27"/>
  <c r="EP24" s="1"/>
  <c r="FA32"/>
  <c r="FG32" s="1"/>
  <c r="EF23"/>
  <c r="AW32" i="32"/>
  <c r="FB32" i="27"/>
  <c r="FH32" s="1"/>
  <c r="EG32"/>
  <c r="ER34"/>
  <c r="EX34" s="1"/>
  <c r="EF37"/>
  <c r="CM34"/>
  <c r="BF21" i="32"/>
  <c r="BU21" s="1"/>
  <c r="AZ32"/>
  <c r="ER32" i="27"/>
  <c r="EX32" s="1"/>
  <c r="EE37"/>
  <c r="FB16"/>
  <c r="FH16" s="1"/>
  <c r="BK37"/>
  <c r="CL37"/>
  <c r="BG14" i="32"/>
  <c r="CB14" s="1"/>
  <c r="CL11" i="27"/>
  <c r="AG9" i="32" s="1"/>
  <c r="CN37" i="27"/>
  <c r="AF35" i="32"/>
  <c r="ES37" i="27"/>
  <c r="EY37" s="1"/>
  <c r="CL24"/>
  <c r="CM37"/>
  <c r="ER37"/>
  <c r="EX37" s="1"/>
  <c r="AE35" i="32"/>
  <c r="BF30"/>
  <c r="CA30" s="1"/>
  <c r="EH23" i="27"/>
  <c r="CN23"/>
  <c r="ES23"/>
  <c r="EY23" s="1"/>
  <c r="BA19" i="32"/>
  <c r="FB23" i="27"/>
  <c r="FH23" s="1"/>
  <c r="AE30" i="32"/>
  <c r="AT30" s="1"/>
  <c r="EH34" i="27"/>
  <c r="BH32" i="32"/>
  <c r="FC34" i="27"/>
  <c r="FI34" s="1"/>
  <c r="AZ19" i="32"/>
  <c r="ER23" i="27"/>
  <c r="EX23" s="1"/>
  <c r="AE21" i="32"/>
  <c r="AZ21" s="1"/>
  <c r="FB24" i="27"/>
  <c r="FH24" s="1"/>
  <c r="EG11"/>
  <c r="CO34"/>
  <c r="AG32" i="32"/>
  <c r="ET34" i="27"/>
  <c r="EZ34" s="1"/>
  <c r="AW19" i="32"/>
  <c r="BG32"/>
  <c r="EG34" i="27"/>
  <c r="FB34"/>
  <c r="FH34" s="1"/>
  <c r="CM16"/>
  <c r="AE14" i="32"/>
  <c r="AT14" s="1"/>
  <c r="AE31"/>
  <c r="ES49" i="27"/>
  <c r="EY49" s="1"/>
  <c r="AX28" i="32"/>
  <c r="FC23" i="27"/>
  <c r="FI23" s="1"/>
  <c r="CN49"/>
  <c r="BA28" i="32"/>
  <c r="CM33" i="27"/>
  <c r="BF32" i="32"/>
  <c r="EF34" i="27"/>
  <c r="FA34"/>
  <c r="FG34" s="1"/>
  <c r="BD28" i="32"/>
  <c r="EE16" i="27"/>
  <c r="EF24"/>
  <c r="EP23"/>
  <c r="BF31" i="32"/>
  <c r="BX31" s="1"/>
  <c r="FA33" i="27"/>
  <c r="FG33" s="1"/>
  <c r="EF33"/>
  <c r="BG31" i="32"/>
  <c r="BY31" s="1"/>
  <c r="FB33" i="27"/>
  <c r="FH33" s="1"/>
  <c r="EG33"/>
  <c r="EJ33"/>
  <c r="EP33" s="1"/>
  <c r="DD33"/>
  <c r="EE33"/>
  <c r="BK33"/>
  <c r="CL33"/>
  <c r="EH32"/>
  <c r="FC32"/>
  <c r="FI32" s="1"/>
  <c r="BH30" i="32"/>
  <c r="BV30"/>
  <c r="BY30"/>
  <c r="CB30"/>
  <c r="CE30"/>
  <c r="CO32" i="27"/>
  <c r="ET32"/>
  <c r="EZ32" s="1"/>
  <c r="AG30" i="32"/>
  <c r="EE24" i="27"/>
  <c r="BH22" i="32" s="1"/>
  <c r="DD24" i="27"/>
  <c r="CL30"/>
  <c r="ET30" s="1"/>
  <c r="EZ30" s="1"/>
  <c r="CC21" i="32"/>
  <c r="EF30" i="27"/>
  <c r="FA30"/>
  <c r="FG30" s="1"/>
  <c r="CN30"/>
  <c r="R24"/>
  <c r="F22" i="32"/>
  <c r="ES24" i="27"/>
  <c r="EY24" s="1"/>
  <c r="CN24"/>
  <c r="ES30"/>
  <c r="EY30" s="1"/>
  <c r="EI24"/>
  <c r="EO24" s="1"/>
  <c r="FB30"/>
  <c r="FH30" s="1"/>
  <c r="ER41"/>
  <c r="EX41" s="1"/>
  <c r="EF11"/>
  <c r="BW21" i="32"/>
  <c r="BG9"/>
  <c r="BF9"/>
  <c r="CD9" s="1"/>
  <c r="ER30" i="27"/>
  <c r="EX30" s="1"/>
  <c r="AX21" i="32"/>
  <c r="BA21"/>
  <c r="AU21"/>
  <c r="CM30" i="27"/>
  <c r="FB49"/>
  <c r="FH49" s="1"/>
  <c r="BG47" i="32"/>
  <c r="BY47" s="1"/>
  <c r="ES11" i="27"/>
  <c r="EY11" s="1"/>
  <c r="CO23"/>
  <c r="AG21" i="32"/>
  <c r="BE21" s="1"/>
  <c r="ET23" i="27"/>
  <c r="EZ23" s="1"/>
  <c r="BG28" i="32"/>
  <c r="CE28" s="1"/>
  <c r="AF9"/>
  <c r="AU9" s="1"/>
  <c r="EH30" i="27"/>
  <c r="EF16"/>
  <c r="R23"/>
  <c r="F21" i="32"/>
  <c r="DD11" i="27"/>
  <c r="EE11"/>
  <c r="FA16"/>
  <c r="FG16" s="1"/>
  <c r="E9" i="32"/>
  <c r="EJ11" i="27"/>
  <c r="EP11" s="1"/>
  <c r="AU11"/>
  <c r="R11"/>
  <c r="AS11"/>
  <c r="F9" i="32" s="1"/>
  <c r="D9"/>
  <c r="EI11" i="27"/>
  <c r="EO11" s="1"/>
  <c r="AT11"/>
  <c r="AX19" i="32"/>
  <c r="E14"/>
  <c r="EJ16" i="27"/>
  <c r="EP16" s="1"/>
  <c r="EI16"/>
  <c r="EO16" s="1"/>
  <c r="D14" i="32"/>
  <c r="R16" i="27"/>
  <c r="CN16"/>
  <c r="AF14" i="32"/>
  <c r="ES16" i="27"/>
  <c r="EY16" s="1"/>
  <c r="AE39" i="32"/>
  <c r="AT39" s="1"/>
  <c r="CO21" i="27"/>
  <c r="AG19" i="32"/>
  <c r="ET21" i="27"/>
  <c r="EZ21" s="1"/>
  <c r="EJ21"/>
  <c r="EP21" s="1"/>
  <c r="EI21"/>
  <c r="EO21" s="1"/>
  <c r="FC30"/>
  <c r="FI30" s="1"/>
  <c r="EJ49"/>
  <c r="EP49" s="1"/>
  <c r="R21"/>
  <c r="F19" i="32"/>
  <c r="CM31" i="27"/>
  <c r="FB41"/>
  <c r="FH41" s="1"/>
  <c r="BG39" i="32"/>
  <c r="CE39" s="1"/>
  <c r="DD41" i="27"/>
  <c r="EE41"/>
  <c r="E39" i="32"/>
  <c r="EJ41" i="27"/>
  <c r="EP41" s="1"/>
  <c r="BZ41"/>
  <c r="CL41"/>
  <c r="R41"/>
  <c r="AS41"/>
  <c r="AT41"/>
  <c r="D39" i="32"/>
  <c r="EI41" i="27"/>
  <c r="EO41" s="1"/>
  <c r="ES41"/>
  <c r="EY41" s="1"/>
  <c r="AF39" i="32"/>
  <c r="FA41" i="27"/>
  <c r="FG41" s="1"/>
  <c r="BF39" i="32"/>
  <c r="Y12"/>
  <c r="AB12"/>
  <c r="BW28"/>
  <c r="CC28"/>
  <c r="CF28"/>
  <c r="BZ28"/>
  <c r="EI14" i="27"/>
  <c r="EO14" s="1"/>
  <c r="BU28" i="32"/>
  <c r="CA28"/>
  <c r="BX28"/>
  <c r="CD28"/>
  <c r="AW28"/>
  <c r="AZ28"/>
  <c r="BC28"/>
  <c r="AT28"/>
  <c r="ES45" i="27"/>
  <c r="EY45" s="1"/>
  <c r="EG31"/>
  <c r="CO49"/>
  <c r="ET49"/>
  <c r="EZ49" s="1"/>
  <c r="AG47" i="32"/>
  <c r="R13" i="27"/>
  <c r="EI49"/>
  <c r="EO49" s="1"/>
  <c r="DD49"/>
  <c r="EE49"/>
  <c r="AE47" i="32"/>
  <c r="CM49" i="27"/>
  <c r="ER49"/>
  <c r="EX49" s="1"/>
  <c r="FA49"/>
  <c r="FG49" s="1"/>
  <c r="BF47" i="32"/>
  <c r="EF49" i="27"/>
  <c r="AX47" i="32"/>
  <c r="BD47"/>
  <c r="BA47"/>
  <c r="AU47"/>
  <c r="EK49" i="27"/>
  <c r="EQ49" s="1"/>
  <c r="D11" i="32"/>
  <c r="V12"/>
  <c r="S12"/>
  <c r="DD14" i="27"/>
  <c r="EE14"/>
  <c r="EF14"/>
  <c r="BF12" i="32"/>
  <c r="CD12" s="1"/>
  <c r="FA14" i="27"/>
  <c r="FG14" s="1"/>
  <c r="EJ13"/>
  <c r="EP13" s="1"/>
  <c r="ES14"/>
  <c r="EY14" s="1"/>
  <c r="AF12" i="32"/>
  <c r="BD12" s="1"/>
  <c r="AE29"/>
  <c r="AW29" s="1"/>
  <c r="ES26" i="27"/>
  <c r="EY26" s="1"/>
  <c r="AF24" i="32"/>
  <c r="FB26" i="27"/>
  <c r="FH26" s="1"/>
  <c r="BG24" i="32"/>
  <c r="BK14" i="27"/>
  <c r="CL14"/>
  <c r="E12" i="32"/>
  <c r="EJ14" i="27"/>
  <c r="EP14" s="1"/>
  <c r="EG26"/>
  <c r="CN13"/>
  <c r="BG12" i="32"/>
  <c r="CE12" s="1"/>
  <c r="FB14" i="27"/>
  <c r="FH14" s="1"/>
  <c r="AT24" i="32"/>
  <c r="AW24"/>
  <c r="AZ24"/>
  <c r="BU24"/>
  <c r="BX24"/>
  <c r="CA24"/>
  <c r="AF11"/>
  <c r="AX11" s="1"/>
  <c r="CM14" i="27"/>
  <c r="AE12" i="32"/>
  <c r="BC12" s="1"/>
  <c r="ER14" i="27"/>
  <c r="EX14" s="1"/>
  <c r="R14"/>
  <c r="EG13"/>
  <c r="BG11" i="32"/>
  <c r="FB13" i="27"/>
  <c r="FH13" s="1"/>
  <c r="CM13"/>
  <c r="AE11" i="32"/>
  <c r="ER13" i="27"/>
  <c r="EX13" s="1"/>
  <c r="EH13"/>
  <c r="BH11" i="32"/>
  <c r="FC13" i="27"/>
  <c r="FI13" s="1"/>
  <c r="EF13"/>
  <c r="BF11" i="32"/>
  <c r="FA13" i="27"/>
  <c r="FG13" s="1"/>
  <c r="CO13"/>
  <c r="AG11" i="32"/>
  <c r="ET13" i="27"/>
  <c r="EZ13" s="1"/>
  <c r="EF26"/>
  <c r="FA26"/>
  <c r="FG26" s="1"/>
  <c r="DD26"/>
  <c r="EE26"/>
  <c r="BH24" i="32" s="1"/>
  <c r="CM26" i="27"/>
  <c r="ER26"/>
  <c r="EX26" s="1"/>
  <c r="EJ26"/>
  <c r="EP26" s="1"/>
  <c r="BK26"/>
  <c r="CL26"/>
  <c r="AG24" i="32" s="1"/>
  <c r="R45" i="27"/>
  <c r="AF43" i="32"/>
  <c r="AX43" s="1"/>
  <c r="FB31" i="27"/>
  <c r="FH31" s="1"/>
  <c r="FA31"/>
  <c r="FG31" s="1"/>
  <c r="EF31"/>
  <c r="DD31"/>
  <c r="EE31"/>
  <c r="EI31"/>
  <c r="EO31" s="1"/>
  <c r="R31"/>
  <c r="F48" i="32"/>
  <c r="R50" i="27"/>
  <c r="CL31"/>
  <c r="BK31"/>
  <c r="AF29" i="32"/>
  <c r="ES31" i="27"/>
  <c r="EY31" s="1"/>
  <c r="EE45"/>
  <c r="EH45" s="1"/>
  <c r="BK45"/>
  <c r="CL45"/>
  <c r="AW43" i="32"/>
  <c r="AZ43"/>
  <c r="FB45" i="27"/>
  <c r="FH45" s="1"/>
  <c r="BG43" i="32"/>
  <c r="BX43"/>
  <c r="CA43"/>
  <c r="EG45" i="27"/>
  <c r="EB28"/>
  <c r="DP28"/>
  <c r="DS28" s="1"/>
  <c r="ED28"/>
  <c r="BG26" i="32" s="1"/>
  <c r="EC28" i="27"/>
  <c r="CU28"/>
  <c r="CR28"/>
  <c r="DV28" s="1"/>
  <c r="CH28"/>
  <c r="CG28"/>
  <c r="CE28"/>
  <c r="CD28"/>
  <c r="CB28"/>
  <c r="CA28"/>
  <c r="BV28"/>
  <c r="BY28" s="1"/>
  <c r="BU28"/>
  <c r="BX28" s="1"/>
  <c r="BT28"/>
  <c r="BQ28"/>
  <c r="BN28"/>
  <c r="BG28"/>
  <c r="BJ28" s="1"/>
  <c r="BF28"/>
  <c r="BE28"/>
  <c r="BB28"/>
  <c r="AY28"/>
  <c r="AC28"/>
  <c r="AF28" s="1"/>
  <c r="AB28"/>
  <c r="AE28" s="1"/>
  <c r="AA28"/>
  <c r="X28"/>
  <c r="U28"/>
  <c r="N28"/>
  <c r="M28"/>
  <c r="L28"/>
  <c r="I28"/>
  <c r="F28"/>
  <c r="BA30" i="32" l="1"/>
  <c r="AX30"/>
  <c r="BY21"/>
  <c r="CB21"/>
  <c r="F42"/>
  <c r="AA42" s="1"/>
  <c r="BA27"/>
  <c r="AC11"/>
  <c r="FC44" i="27"/>
  <c r="FI44" s="1"/>
  <c r="Z11" i="32"/>
  <c r="W11"/>
  <c r="F24"/>
  <c r="U24" s="1"/>
  <c r="BA42"/>
  <c r="EK14" i="27"/>
  <c r="EQ14" s="1"/>
  <c r="F12" i="32"/>
  <c r="X12" s="1"/>
  <c r="BX30"/>
  <c r="AX42"/>
  <c r="F30"/>
  <c r="AD30" s="1"/>
  <c r="EH44" i="27"/>
  <c r="Q28"/>
  <c r="AR28"/>
  <c r="AU28" s="1"/>
  <c r="P28"/>
  <c r="AQ28"/>
  <c r="AT28" s="1"/>
  <c r="AM28"/>
  <c r="AJ28"/>
  <c r="AP28"/>
  <c r="F46" i="32"/>
  <c r="U46" s="1"/>
  <c r="EK48" i="27"/>
  <c r="EQ48" s="1"/>
  <c r="EK44"/>
  <c r="EQ44" s="1"/>
  <c r="CA21" i="32"/>
  <c r="CB22"/>
  <c r="BV22"/>
  <c r="BY22"/>
  <c r="CA22"/>
  <c r="BU22"/>
  <c r="BX22"/>
  <c r="BZ22"/>
  <c r="CC22"/>
  <c r="BW22"/>
  <c r="AW22"/>
  <c r="AT22"/>
  <c r="AZ22"/>
  <c r="CO24" i="27"/>
  <c r="AG22" i="32"/>
  <c r="CB27"/>
  <c r="BV27"/>
  <c r="V11"/>
  <c r="AZ27"/>
  <c r="AT27"/>
  <c r="U22"/>
  <c r="AA22"/>
  <c r="X22"/>
  <c r="X11"/>
  <c r="F39"/>
  <c r="AV22" i="27"/>
  <c r="BY29" i="32"/>
  <c r="CB29"/>
  <c r="CA29"/>
  <c r="BU29"/>
  <c r="BH29"/>
  <c r="CC29" s="1"/>
  <c r="AV31" i="27"/>
  <c r="F29" i="32"/>
  <c r="BU35"/>
  <c r="BX35"/>
  <c r="AV37" i="27"/>
  <c r="F35" i="32"/>
  <c r="EH29" i="27"/>
  <c r="BH27" i="32"/>
  <c r="FC29" i="27"/>
  <c r="FI29" s="1"/>
  <c r="AV29"/>
  <c r="BU14" i="32"/>
  <c r="BX14"/>
  <c r="CA14"/>
  <c r="EH16" i="27"/>
  <c r="CO16"/>
  <c r="ET16"/>
  <c r="EZ16" s="1"/>
  <c r="AV16"/>
  <c r="F14" i="32"/>
  <c r="AT31"/>
  <c r="AW31"/>
  <c r="AZ31"/>
  <c r="AV33" i="27"/>
  <c r="BA10" i="32"/>
  <c r="AX10"/>
  <c r="AU10"/>
  <c r="BD10"/>
  <c r="CB35"/>
  <c r="BV35"/>
  <c r="AV13" i="27"/>
  <c r="EK13"/>
  <c r="EQ13" s="1"/>
  <c r="EK46"/>
  <c r="EQ46" s="1"/>
  <c r="EH46"/>
  <c r="FC46"/>
  <c r="FI46" s="1"/>
  <c r="BY42" i="32"/>
  <c r="CB42"/>
  <c r="BZ42"/>
  <c r="CC42"/>
  <c r="BW42"/>
  <c r="Y10"/>
  <c r="AB10"/>
  <c r="V10"/>
  <c r="S10"/>
  <c r="AW10"/>
  <c r="AZ10"/>
  <c r="BC10"/>
  <c r="AT10"/>
  <c r="BW10"/>
  <c r="BZ10"/>
  <c r="CC10"/>
  <c r="CF10"/>
  <c r="BU10"/>
  <c r="BX10"/>
  <c r="CA10"/>
  <c r="CD10"/>
  <c r="AV10"/>
  <c r="AY10"/>
  <c r="BB10"/>
  <c r="BE10"/>
  <c r="Z10"/>
  <c r="AC10"/>
  <c r="T10"/>
  <c r="W10"/>
  <c r="AV12" i="27"/>
  <c r="F10" i="32"/>
  <c r="EK12" i="27"/>
  <c r="EQ12" s="1"/>
  <c r="BV10" i="32"/>
  <c r="BY10"/>
  <c r="CB10"/>
  <c r="CE10"/>
  <c r="AV42"/>
  <c r="AY42"/>
  <c r="BB42"/>
  <c r="AT42"/>
  <c r="AW42"/>
  <c r="AZ42"/>
  <c r="BC9"/>
  <c r="EH40" i="27"/>
  <c r="BH38" i="32"/>
  <c r="CC38" s="1"/>
  <c r="BU30"/>
  <c r="F27"/>
  <c r="EK29" i="27"/>
  <c r="EQ29" s="1"/>
  <c r="CO29"/>
  <c r="ET29"/>
  <c r="EZ29" s="1"/>
  <c r="AG27" i="32"/>
  <c r="BA32"/>
  <c r="AU38"/>
  <c r="AT38"/>
  <c r="BC38"/>
  <c r="AZ38"/>
  <c r="BA38"/>
  <c r="AT9"/>
  <c r="BD38"/>
  <c r="BX21"/>
  <c r="AW9"/>
  <c r="CO27" i="27"/>
  <c r="ET27"/>
  <c r="EZ27" s="1"/>
  <c r="EK32"/>
  <c r="EQ32" s="1"/>
  <c r="AG28" i="32"/>
  <c r="AV28" s="1"/>
  <c r="AT21"/>
  <c r="EH27" i="27"/>
  <c r="FC27"/>
  <c r="FI27" s="1"/>
  <c r="BH25" i="32"/>
  <c r="CF25" s="1"/>
  <c r="EK27" i="27"/>
  <c r="EQ27" s="1"/>
  <c r="F25" i="32"/>
  <c r="EK34" i="27"/>
  <c r="EQ34" s="1"/>
  <c r="F32" i="32"/>
  <c r="EK30" i="27"/>
  <c r="EQ30" s="1"/>
  <c r="F28" i="32"/>
  <c r="EK33" i="27"/>
  <c r="EQ33" s="1"/>
  <c r="F31" i="32"/>
  <c r="AX32"/>
  <c r="EK37" i="27"/>
  <c r="EQ37" s="1"/>
  <c r="ET11"/>
  <c r="EZ11" s="1"/>
  <c r="BB38" i="32"/>
  <c r="AY38"/>
  <c r="BE38"/>
  <c r="AV38"/>
  <c r="CD30"/>
  <c r="BV14"/>
  <c r="BY14"/>
  <c r="CE14"/>
  <c r="EK40" i="27"/>
  <c r="EQ40" s="1"/>
  <c r="BX38" i="32"/>
  <c r="BU38"/>
  <c r="CA38"/>
  <c r="CD38"/>
  <c r="BA43"/>
  <c r="ET24" i="27"/>
  <c r="EZ24" s="1"/>
  <c r="CA9" i="32"/>
  <c r="EH37" i="27"/>
  <c r="BH35" i="32"/>
  <c r="FC37" i="27"/>
  <c r="FI37" s="1"/>
  <c r="AU35" i="32"/>
  <c r="AX35"/>
  <c r="BA35"/>
  <c r="BD35"/>
  <c r="BV47"/>
  <c r="CB47"/>
  <c r="AG35"/>
  <c r="CO37" i="27"/>
  <c r="ET37"/>
  <c r="EZ37" s="1"/>
  <c r="CE47" i="32"/>
  <c r="CO11" i="27"/>
  <c r="AT35" i="32"/>
  <c r="AW35"/>
  <c r="AZ35"/>
  <c r="BC35"/>
  <c r="AW14"/>
  <c r="AZ14"/>
  <c r="BC14"/>
  <c r="CO30" i="27"/>
  <c r="AW30" i="32"/>
  <c r="AZ30"/>
  <c r="AW21"/>
  <c r="BV32"/>
  <c r="CB32"/>
  <c r="BY32"/>
  <c r="FC16" i="27"/>
  <c r="FI16" s="1"/>
  <c r="BH14" i="32"/>
  <c r="CC14" s="1"/>
  <c r="BZ32"/>
  <c r="CC32"/>
  <c r="BW32"/>
  <c r="BU32"/>
  <c r="CA32"/>
  <c r="BX32"/>
  <c r="BU9"/>
  <c r="BX9"/>
  <c r="BB32"/>
  <c r="AY32"/>
  <c r="AV32"/>
  <c r="BV31"/>
  <c r="CB31"/>
  <c r="BU31"/>
  <c r="CA31"/>
  <c r="CO33" i="27"/>
  <c r="ET33"/>
  <c r="EZ33" s="1"/>
  <c r="AG31" i="32"/>
  <c r="EH33" i="27"/>
  <c r="BH31" i="32"/>
  <c r="BZ31" s="1"/>
  <c r="FC33" i="27"/>
  <c r="FI33" s="1"/>
  <c r="BZ30" i="32"/>
  <c r="BW30"/>
  <c r="CC30"/>
  <c r="CF30"/>
  <c r="AV30"/>
  <c r="BB30"/>
  <c r="AY30"/>
  <c r="FC24" i="27"/>
  <c r="FI24" s="1"/>
  <c r="EH24"/>
  <c r="EK24"/>
  <c r="EQ24" s="1"/>
  <c r="BV28" i="32"/>
  <c r="BY9"/>
  <c r="BV9"/>
  <c r="AX9"/>
  <c r="BA9"/>
  <c r="CB9"/>
  <c r="BD9"/>
  <c r="BB21"/>
  <c r="AY21"/>
  <c r="AV21"/>
  <c r="U43"/>
  <c r="X43"/>
  <c r="BY28"/>
  <c r="CB28"/>
  <c r="EK23" i="27"/>
  <c r="EQ23" s="1"/>
  <c r="AV11"/>
  <c r="EK11"/>
  <c r="EQ11" s="1"/>
  <c r="EH11"/>
  <c r="FC11"/>
  <c r="FI11" s="1"/>
  <c r="BH9" i="32"/>
  <c r="AB9"/>
  <c r="Y9"/>
  <c r="S9"/>
  <c r="V9"/>
  <c r="AV9"/>
  <c r="AY9"/>
  <c r="BB9"/>
  <c r="BE9"/>
  <c r="Z9"/>
  <c r="AC9"/>
  <c r="T9"/>
  <c r="W9"/>
  <c r="BV39"/>
  <c r="BY39"/>
  <c r="EK16" i="27"/>
  <c r="EQ16" s="1"/>
  <c r="AX14" i="32"/>
  <c r="BA14"/>
  <c r="BD14"/>
  <c r="AU14"/>
  <c r="AV14"/>
  <c r="AY14"/>
  <c r="BB14"/>
  <c r="BE14"/>
  <c r="Z14"/>
  <c r="AC14"/>
  <c r="T14"/>
  <c r="W14"/>
  <c r="Y14"/>
  <c r="AB14"/>
  <c r="S14"/>
  <c r="V14"/>
  <c r="CB39"/>
  <c r="AW39"/>
  <c r="AZ39"/>
  <c r="BC39"/>
  <c r="EK21" i="27"/>
  <c r="EQ21" s="1"/>
  <c r="BB19" i="32"/>
  <c r="AV19"/>
  <c r="AY19"/>
  <c r="AA11"/>
  <c r="U11"/>
  <c r="AD11"/>
  <c r="W39"/>
  <c r="Z39"/>
  <c r="AC39"/>
  <c r="T39"/>
  <c r="CO41" i="27"/>
  <c r="ET41"/>
  <c r="EZ41" s="1"/>
  <c r="AG39" i="32"/>
  <c r="EK41" i="27"/>
  <c r="EQ41" s="1"/>
  <c r="AV41"/>
  <c r="EH41"/>
  <c r="FC41"/>
  <c r="FI41" s="1"/>
  <c r="BH39" i="32"/>
  <c r="Y39"/>
  <c r="AB39"/>
  <c r="S39"/>
  <c r="V39"/>
  <c r="AU39"/>
  <c r="AX39"/>
  <c r="BA39"/>
  <c r="BD39"/>
  <c r="BU39"/>
  <c r="BX39"/>
  <c r="CA39"/>
  <c r="CD39"/>
  <c r="AU11"/>
  <c r="BA11"/>
  <c r="EK26" i="27"/>
  <c r="EQ26" s="1"/>
  <c r="BD11" i="32"/>
  <c r="Y11"/>
  <c r="S11"/>
  <c r="AB11"/>
  <c r="AZ47"/>
  <c r="BC47"/>
  <c r="AT47"/>
  <c r="AW47"/>
  <c r="AY47"/>
  <c r="BB47"/>
  <c r="BE47"/>
  <c r="AV47"/>
  <c r="AA47"/>
  <c r="AD47"/>
  <c r="U47"/>
  <c r="X47"/>
  <c r="BX47"/>
  <c r="CA47"/>
  <c r="CD47"/>
  <c r="BU47"/>
  <c r="EH49" i="27"/>
  <c r="FC49"/>
  <c r="FI49" s="1"/>
  <c r="BH47" i="32"/>
  <c r="EH14" i="27"/>
  <c r="BH12" i="32"/>
  <c r="CF12" s="1"/>
  <c r="FC14" i="27"/>
  <c r="FI14" s="1"/>
  <c r="CA12" i="32"/>
  <c r="BU12"/>
  <c r="BX12"/>
  <c r="AD12"/>
  <c r="AA12"/>
  <c r="AV24"/>
  <c r="AY24"/>
  <c r="BB24"/>
  <c r="AX12"/>
  <c r="BA12"/>
  <c r="AU12"/>
  <c r="BW24"/>
  <c r="BZ24"/>
  <c r="CC24"/>
  <c r="AA24"/>
  <c r="AU24"/>
  <c r="AX24"/>
  <c r="BA24"/>
  <c r="W12"/>
  <c r="Z12"/>
  <c r="AC12"/>
  <c r="T12"/>
  <c r="BV24"/>
  <c r="BY24"/>
  <c r="CB24"/>
  <c r="AZ29"/>
  <c r="AZ12"/>
  <c r="AT12"/>
  <c r="AW12"/>
  <c r="CB12"/>
  <c r="BV12"/>
  <c r="BY12"/>
  <c r="AT29"/>
  <c r="CO14" i="27"/>
  <c r="ET14"/>
  <c r="EZ14" s="1"/>
  <c r="AG12" i="32"/>
  <c r="BE12" s="1"/>
  <c r="CA11"/>
  <c r="BU11"/>
  <c r="CD11"/>
  <c r="BX11"/>
  <c r="CC11"/>
  <c r="BW11"/>
  <c r="CF11"/>
  <c r="BZ11"/>
  <c r="CE11"/>
  <c r="BY11"/>
  <c r="CB11"/>
  <c r="BV11"/>
  <c r="BE11"/>
  <c r="AY11"/>
  <c r="BB11"/>
  <c r="AV11"/>
  <c r="BC11"/>
  <c r="AW11"/>
  <c r="AZ11"/>
  <c r="AT11"/>
  <c r="AX29"/>
  <c r="BA29"/>
  <c r="AU29"/>
  <c r="BW29"/>
  <c r="CO26" i="27"/>
  <c r="ET26"/>
  <c r="EZ26" s="1"/>
  <c r="EH26"/>
  <c r="FC26"/>
  <c r="FI26" s="1"/>
  <c r="AU43" i="32"/>
  <c r="EK50" i="27"/>
  <c r="EQ50" s="1"/>
  <c r="AG29" i="32"/>
  <c r="ET31" i="27"/>
  <c r="EZ31" s="1"/>
  <c r="CO31"/>
  <c r="EK31"/>
  <c r="EQ31" s="1"/>
  <c r="FC31"/>
  <c r="FI31" s="1"/>
  <c r="EH31"/>
  <c r="FC45"/>
  <c r="FI45" s="1"/>
  <c r="BH43" i="32"/>
  <c r="BZ43" s="1"/>
  <c r="BW28" i="27"/>
  <c r="BZ28" s="1"/>
  <c r="CO45"/>
  <c r="ET45"/>
  <c r="EZ45" s="1"/>
  <c r="AG43" i="32"/>
  <c r="CB43"/>
  <c r="BY43"/>
  <c r="CJ28" i="27"/>
  <c r="ER28" s="1"/>
  <c r="EX28" s="1"/>
  <c r="BH28"/>
  <c r="BK28" s="1"/>
  <c r="AD28"/>
  <c r="AG28" s="1"/>
  <c r="CI28"/>
  <c r="CF28"/>
  <c r="CC28"/>
  <c r="EG28"/>
  <c r="FB28"/>
  <c r="FH28" s="1"/>
  <c r="BI28"/>
  <c r="EF28"/>
  <c r="BF26" i="32"/>
  <c r="FA28" i="27"/>
  <c r="FG28" s="1"/>
  <c r="DA28"/>
  <c r="DY28"/>
  <c r="CK28"/>
  <c r="CB26" i="32"/>
  <c r="BY26"/>
  <c r="BV26"/>
  <c r="O28" i="27"/>
  <c r="BQ20" i="32"/>
  <c r="BN20"/>
  <c r="BK20"/>
  <c r="AP20"/>
  <c r="AM20"/>
  <c r="AJ20"/>
  <c r="O20"/>
  <c r="L20"/>
  <c r="I20"/>
  <c r="FF22" i="27"/>
  <c r="EW22"/>
  <c r="EN22"/>
  <c r="EA22"/>
  <c r="DZ22"/>
  <c r="DX22"/>
  <c r="DW22"/>
  <c r="DU22"/>
  <c r="DT22"/>
  <c r="CZ22"/>
  <c r="DC22" s="1"/>
  <c r="CY22"/>
  <c r="DB22" s="1"/>
  <c r="CX22"/>
  <c r="EB22" s="1"/>
  <c r="CU22"/>
  <c r="DY22" s="1"/>
  <c r="CR22"/>
  <c r="DV22" s="1"/>
  <c r="CH22"/>
  <c r="CG22"/>
  <c r="CE22"/>
  <c r="CD22"/>
  <c r="CB22"/>
  <c r="CA22"/>
  <c r="BG22"/>
  <c r="BF22"/>
  <c r="BE22"/>
  <c r="BB22"/>
  <c r="AY22"/>
  <c r="CC22" s="1"/>
  <c r="BZ29" i="32" l="1"/>
  <c r="X24"/>
  <c r="U12"/>
  <c r="U42"/>
  <c r="X42"/>
  <c r="AA30"/>
  <c r="U30"/>
  <c r="X30"/>
  <c r="AS28" i="27"/>
  <c r="AV28" s="1"/>
  <c r="BB22" i="32"/>
  <c r="AY22"/>
  <c r="AV22"/>
  <c r="AD25"/>
  <c r="X32"/>
  <c r="AD28"/>
  <c r="CC27"/>
  <c r="BW27"/>
  <c r="BB27"/>
  <c r="AV27"/>
  <c r="BJ22" i="27"/>
  <c r="CJ22"/>
  <c r="CF22"/>
  <c r="AD35" i="32"/>
  <c r="X35"/>
  <c r="U35"/>
  <c r="AA35"/>
  <c r="AA27"/>
  <c r="U27"/>
  <c r="AV31"/>
  <c r="BB31"/>
  <c r="AY31"/>
  <c r="U31"/>
  <c r="X31"/>
  <c r="CF38"/>
  <c r="BZ38"/>
  <c r="X10"/>
  <c r="AA10"/>
  <c r="AD10"/>
  <c r="U10"/>
  <c r="BW38"/>
  <c r="AA32"/>
  <c r="U32"/>
  <c r="AY28"/>
  <c r="BB28"/>
  <c r="BE28"/>
  <c r="AD38"/>
  <c r="U38"/>
  <c r="X38"/>
  <c r="AA38"/>
  <c r="AA31"/>
  <c r="CC35"/>
  <c r="BZ35"/>
  <c r="BW35"/>
  <c r="BB35"/>
  <c r="BE35"/>
  <c r="AV35"/>
  <c r="AY35"/>
  <c r="AA28"/>
  <c r="CF14"/>
  <c r="BZ14"/>
  <c r="BW14"/>
  <c r="U28"/>
  <c r="X28"/>
  <c r="CC31"/>
  <c r="BW31"/>
  <c r="AD21"/>
  <c r="AA21"/>
  <c r="X21"/>
  <c r="U21"/>
  <c r="BW9"/>
  <c r="BZ9"/>
  <c r="CC9"/>
  <c r="CF9"/>
  <c r="X9"/>
  <c r="AA9"/>
  <c r="AD9"/>
  <c r="U9"/>
  <c r="X14"/>
  <c r="AA14"/>
  <c r="AD14"/>
  <c r="U14"/>
  <c r="AA19"/>
  <c r="U19"/>
  <c r="X19"/>
  <c r="BW39"/>
  <c r="BZ39"/>
  <c r="CC39"/>
  <c r="CF39"/>
  <c r="X39"/>
  <c r="AA39"/>
  <c r="AD39"/>
  <c r="U39"/>
  <c r="AV39"/>
  <c r="AY39"/>
  <c r="BB39"/>
  <c r="BE39"/>
  <c r="BW47"/>
  <c r="BZ47"/>
  <c r="CC47"/>
  <c r="CF47"/>
  <c r="BW12"/>
  <c r="CC12"/>
  <c r="BZ12"/>
  <c r="AY12"/>
  <c r="BB12"/>
  <c r="AV12"/>
  <c r="BB29"/>
  <c r="AV29"/>
  <c r="AY29"/>
  <c r="U29"/>
  <c r="AA29"/>
  <c r="X29"/>
  <c r="CC43"/>
  <c r="AV43"/>
  <c r="BB43"/>
  <c r="AY43"/>
  <c r="CL28" i="27"/>
  <c r="AG26" i="32" s="1"/>
  <c r="CM28" i="27"/>
  <c r="AE26" i="32"/>
  <c r="AW26" s="1"/>
  <c r="EJ28" i="27"/>
  <c r="EP28" s="1"/>
  <c r="BU26" i="32"/>
  <c r="BX26"/>
  <c r="CA26"/>
  <c r="R28" i="27"/>
  <c r="EI28"/>
  <c r="EO28" s="1"/>
  <c r="DD28"/>
  <c r="EE28"/>
  <c r="CN28"/>
  <c r="AF26" i="32"/>
  <c r="ES28" i="27"/>
  <c r="EY28" s="1"/>
  <c r="BH22"/>
  <c r="DA22"/>
  <c r="EE22" s="1"/>
  <c r="EH22" s="1"/>
  <c r="CK22"/>
  <c r="BI22"/>
  <c r="EC22"/>
  <c r="CI22"/>
  <c r="ED22"/>
  <c r="F26" i="32" l="1"/>
  <c r="CN22" i="27"/>
  <c r="AE20" i="32"/>
  <c r="AT20" s="1"/>
  <c r="BK22" i="27"/>
  <c r="CM22"/>
  <c r="ER22"/>
  <c r="EX22" s="1"/>
  <c r="AT26" i="32"/>
  <c r="AZ26"/>
  <c r="CL22" i="27"/>
  <c r="CO28"/>
  <c r="ET28"/>
  <c r="EZ28" s="1"/>
  <c r="BH20" i="32"/>
  <c r="BZ20" s="1"/>
  <c r="FC22" i="27"/>
  <c r="FI22" s="1"/>
  <c r="AF20" i="32"/>
  <c r="AU20" s="1"/>
  <c r="BB26"/>
  <c r="AV26"/>
  <c r="AY26"/>
  <c r="BA26"/>
  <c r="AU26"/>
  <c r="AX26"/>
  <c r="EH28" i="27"/>
  <c r="BH26" i="32"/>
  <c r="FC28" i="27"/>
  <c r="FI28" s="1"/>
  <c r="EK28"/>
  <c r="EQ28" s="1"/>
  <c r="EJ22"/>
  <c r="EP22" s="1"/>
  <c r="DD22"/>
  <c r="ES22"/>
  <c r="EY22" s="1"/>
  <c r="EI22"/>
  <c r="EO22" s="1"/>
  <c r="EG22"/>
  <c r="FB22"/>
  <c r="FH22" s="1"/>
  <c r="BG20" i="32"/>
  <c r="EF22" i="27"/>
  <c r="BF20" i="32"/>
  <c r="FA22" i="27"/>
  <c r="FG22" s="1"/>
  <c r="FF19"/>
  <c r="EW19"/>
  <c r="EN19"/>
  <c r="AW20" i="32" l="1"/>
  <c r="AZ20"/>
  <c r="CO22" i="27"/>
  <c r="ET22"/>
  <c r="EZ22" s="1"/>
  <c r="AG20" i="32"/>
  <c r="BB20" s="1"/>
  <c r="AX20"/>
  <c r="F20"/>
  <c r="BW20"/>
  <c r="CC20"/>
  <c r="BA20"/>
  <c r="CC26"/>
  <c r="BZ26"/>
  <c r="BW26"/>
  <c r="X26"/>
  <c r="U26"/>
  <c r="AA26"/>
  <c r="BY20"/>
  <c r="BV20"/>
  <c r="CB20"/>
  <c r="CA20"/>
  <c r="BX20"/>
  <c r="BU20"/>
  <c r="EA19" i="27"/>
  <c r="DZ19"/>
  <c r="DX19"/>
  <c r="DW19"/>
  <c r="DU19"/>
  <c r="DT19"/>
  <c r="DO19"/>
  <c r="DR19" s="1"/>
  <c r="DN19"/>
  <c r="DQ19" s="1"/>
  <c r="DM19"/>
  <c r="DJ19"/>
  <c r="DG19"/>
  <c r="CZ19"/>
  <c r="DC19" s="1"/>
  <c r="CY19"/>
  <c r="DB19" s="1"/>
  <c r="CX19"/>
  <c r="CU19"/>
  <c r="CR19"/>
  <c r="CH19"/>
  <c r="CG19"/>
  <c r="CE19"/>
  <c r="CD19"/>
  <c r="CB19"/>
  <c r="CA19"/>
  <c r="BV19"/>
  <c r="BY19" s="1"/>
  <c r="BU19"/>
  <c r="BX19" s="1"/>
  <c r="BQ19"/>
  <c r="BW19" s="1"/>
  <c r="BN19"/>
  <c r="BG19"/>
  <c r="BJ19" s="1"/>
  <c r="BF19"/>
  <c r="BE19"/>
  <c r="CI19" s="1"/>
  <c r="BB19"/>
  <c r="AY19"/>
  <c r="AC19"/>
  <c r="AB19"/>
  <c r="AA19"/>
  <c r="AP19" s="1"/>
  <c r="AF19" l="1"/>
  <c r="AR19"/>
  <c r="AU19" s="1"/>
  <c r="AE19"/>
  <c r="AQ19"/>
  <c r="AT19" s="1"/>
  <c r="EK22"/>
  <c r="EQ22" s="1"/>
  <c r="X20" i="32"/>
  <c r="DP19" i="27"/>
  <c r="DS19" s="1"/>
  <c r="AY20" i="32"/>
  <c r="AV20"/>
  <c r="BH19" i="27"/>
  <c r="BK19" s="1"/>
  <c r="CC19"/>
  <c r="DY19"/>
  <c r="CJ19"/>
  <c r="ER19" s="1"/>
  <c r="EX19" s="1"/>
  <c r="BZ19"/>
  <c r="CK19"/>
  <c r="ES19" s="1"/>
  <c r="EY19" s="1"/>
  <c r="BI19"/>
  <c r="EB19"/>
  <c r="DV19"/>
  <c r="DA19"/>
  <c r="CF19"/>
  <c r="EC19"/>
  <c r="BF17" i="32" s="1"/>
  <c r="BX17" s="1"/>
  <c r="ED19" i="27"/>
  <c r="BT17" i="32"/>
  <c r="BQ17"/>
  <c r="BN17"/>
  <c r="BK17"/>
  <c r="AS17"/>
  <c r="AP17"/>
  <c r="AM17"/>
  <c r="AJ17"/>
  <c r="O17"/>
  <c r="L17"/>
  <c r="I17"/>
  <c r="X19" i="27"/>
  <c r="U19"/>
  <c r="AJ19" s="1"/>
  <c r="CM19" l="1"/>
  <c r="AE17" i="32"/>
  <c r="AT17" s="1"/>
  <c r="AD19" i="27"/>
  <c r="AS19" s="1"/>
  <c r="F17" i="32" s="1"/>
  <c r="AM19" i="27"/>
  <c r="AA20" i="32"/>
  <c r="U20"/>
  <c r="CL19" i="27"/>
  <c r="AG17" i="32" s="1"/>
  <c r="BE17" s="1"/>
  <c r="AF17"/>
  <c r="BA17" s="1"/>
  <c r="CN19" i="27"/>
  <c r="EF19"/>
  <c r="FA19"/>
  <c r="FG19" s="1"/>
  <c r="EG19"/>
  <c r="FB19"/>
  <c r="FH19" s="1"/>
  <c r="DD19"/>
  <c r="EE19"/>
  <c r="BG17" i="32"/>
  <c r="CE17" s="1"/>
  <c r="BU17"/>
  <c r="CA17"/>
  <c r="CD17"/>
  <c r="AJ13"/>
  <c r="I13"/>
  <c r="AW17" l="1"/>
  <c r="BC17"/>
  <c r="AZ17"/>
  <c r="AG19" i="27"/>
  <c r="AV19"/>
  <c r="BD17" i="32"/>
  <c r="BB17"/>
  <c r="AY17"/>
  <c r="CO19" i="27"/>
  <c r="AV17" i="32"/>
  <c r="ET19" i="27"/>
  <c r="EZ19" s="1"/>
  <c r="AU17" i="32"/>
  <c r="AX17"/>
  <c r="BV17"/>
  <c r="BY17"/>
  <c r="EI19" i="27"/>
  <c r="EO19" s="1"/>
  <c r="D17" i="32"/>
  <c r="EH19" i="27"/>
  <c r="FC19"/>
  <c r="FI19" s="1"/>
  <c r="BH17" i="32"/>
  <c r="EJ19" i="27"/>
  <c r="EP19" s="1"/>
  <c r="E17" i="32"/>
  <c r="EK19" i="27"/>
  <c r="EQ19" s="1"/>
  <c r="CB17" i="32"/>
  <c r="CE15" i="27"/>
  <c r="CD15"/>
  <c r="CB15"/>
  <c r="CA15"/>
  <c r="BV15"/>
  <c r="BY15" s="1"/>
  <c r="BQ15"/>
  <c r="BW15" s="1"/>
  <c r="BN15"/>
  <c r="BG15"/>
  <c r="BF15"/>
  <c r="BI15" s="1"/>
  <c r="BB15"/>
  <c r="BH15" s="1"/>
  <c r="AY15"/>
  <c r="AC15"/>
  <c r="AB15"/>
  <c r="X15"/>
  <c r="U15"/>
  <c r="AJ15" s="1"/>
  <c r="AF15" l="1"/>
  <c r="AR15"/>
  <c r="AU15" s="1"/>
  <c r="AE15"/>
  <c r="AQ15"/>
  <c r="AT15" s="1"/>
  <c r="AD15"/>
  <c r="AS15" s="1"/>
  <c r="AV15" s="1"/>
  <c r="AM15"/>
  <c r="CF17" i="32"/>
  <c r="CC17"/>
  <c r="BZ17"/>
  <c r="BW17"/>
  <c r="CK15" i="27"/>
  <c r="AF13" i="32" s="1"/>
  <c r="AU13" s="1"/>
  <c r="U17"/>
  <c r="AA17"/>
  <c r="AD17"/>
  <c r="X17"/>
  <c r="T17"/>
  <c r="W17"/>
  <c r="AC17"/>
  <c r="Z17"/>
  <c r="AB17"/>
  <c r="V17"/>
  <c r="S17"/>
  <c r="Y17"/>
  <c r="BK15" i="27"/>
  <c r="BJ15"/>
  <c r="CC15"/>
  <c r="BZ15"/>
  <c r="CF15"/>
  <c r="CL15"/>
  <c r="CJ15"/>
  <c r="AG15" l="1"/>
  <c r="CN15"/>
  <c r="F13" i="32"/>
  <c r="CO15" i="27"/>
  <c r="AG13" i="32"/>
  <c r="AV13" s="1"/>
  <c r="E13"/>
  <c r="EJ15" i="27"/>
  <c r="AE13" i="32"/>
  <c r="AT13" s="1"/>
  <c r="CM15" i="27"/>
  <c r="D13" i="32"/>
  <c r="EI15" i="27"/>
  <c r="BT34" i="32"/>
  <c r="BQ34"/>
  <c r="BN34"/>
  <c r="BK34"/>
  <c r="AS34"/>
  <c r="AP34"/>
  <c r="AM34"/>
  <c r="AJ34"/>
  <c r="R34"/>
  <c r="O34"/>
  <c r="L34"/>
  <c r="I34"/>
  <c r="T13" l="1"/>
  <c r="S13"/>
  <c r="U13"/>
  <c r="EK15" i="27"/>
  <c r="FF36"/>
  <c r="EW36"/>
  <c r="EN36"/>
  <c r="DX36" l="1"/>
  <c r="DW36"/>
  <c r="DU36"/>
  <c r="DT36"/>
  <c r="CZ36"/>
  <c r="DC36" s="1"/>
  <c r="CY36"/>
  <c r="DB36" s="1"/>
  <c r="CU36"/>
  <c r="DY36" s="1"/>
  <c r="CR36"/>
  <c r="DV36" s="1"/>
  <c r="CE36"/>
  <c r="CD36"/>
  <c r="CB36"/>
  <c r="CA36"/>
  <c r="BG36"/>
  <c r="BJ36" s="1"/>
  <c r="BF36"/>
  <c r="BI36" s="1"/>
  <c r="BB36"/>
  <c r="BH36" s="1"/>
  <c r="AY36"/>
  <c r="CC36" s="1"/>
  <c r="N36"/>
  <c r="M36"/>
  <c r="I36"/>
  <c r="Q36" l="1"/>
  <c r="AR36"/>
  <c r="AU36" s="1"/>
  <c r="P36"/>
  <c r="AQ36"/>
  <c r="AT36" s="1"/>
  <c r="O36"/>
  <c r="AM36"/>
  <c r="BK36"/>
  <c r="DA36"/>
  <c r="DD36" s="1"/>
  <c r="CF36"/>
  <c r="ED36"/>
  <c r="BG34" i="32" s="1"/>
  <c r="CK36" i="27"/>
  <c r="CL36"/>
  <c r="EC36"/>
  <c r="CJ36"/>
  <c r="O15" i="32"/>
  <c r="L15"/>
  <c r="I15"/>
  <c r="AC17" i="27"/>
  <c r="AR17" s="1"/>
  <c r="AB17"/>
  <c r="X17"/>
  <c r="AM17" s="1"/>
  <c r="AS36" l="1"/>
  <c r="F34" i="32" s="1"/>
  <c r="U34" s="1"/>
  <c r="EJ17" i="27"/>
  <c r="AU17"/>
  <c r="AE17"/>
  <c r="AQ17"/>
  <c r="EJ36"/>
  <c r="EP36" s="1"/>
  <c r="R36"/>
  <c r="EG36"/>
  <c r="EE36"/>
  <c r="FB36"/>
  <c r="FH36" s="1"/>
  <c r="EI36"/>
  <c r="EO36" s="1"/>
  <c r="CO36"/>
  <c r="AG34" i="32"/>
  <c r="ET36" i="27"/>
  <c r="EZ36" s="1"/>
  <c r="CN36"/>
  <c r="AF34" i="32"/>
  <c r="ES36" i="27"/>
  <c r="EY36" s="1"/>
  <c r="CM36"/>
  <c r="AE34" i="32"/>
  <c r="ER36" i="27"/>
  <c r="EX36" s="1"/>
  <c r="BF34" i="32"/>
  <c r="FA36" i="27"/>
  <c r="FG36" s="1"/>
  <c r="EF36"/>
  <c r="CE34" i="32"/>
  <c r="CB34"/>
  <c r="BY34"/>
  <c r="BV34"/>
  <c r="E15"/>
  <c r="AD17" i="27"/>
  <c r="AS17" s="1"/>
  <c r="AF17"/>
  <c r="EI17" l="1"/>
  <c r="AT17"/>
  <c r="AV36"/>
  <c r="EK36"/>
  <c r="EQ36" s="1"/>
  <c r="AV17"/>
  <c r="EK17"/>
  <c r="AA34" i="32"/>
  <c r="X34"/>
  <c r="AD34"/>
  <c r="EH36" i="27"/>
  <c r="BH34" i="32"/>
  <c r="BZ34" s="1"/>
  <c r="FC36" i="27"/>
  <c r="FI36" s="1"/>
  <c r="BX34" i="32"/>
  <c r="CD34"/>
  <c r="BU34"/>
  <c r="CA34"/>
  <c r="BD34"/>
  <c r="AU34"/>
  <c r="BA34"/>
  <c r="AX34"/>
  <c r="AZ34"/>
  <c r="AW34"/>
  <c r="BC34"/>
  <c r="AT34"/>
  <c r="BE34"/>
  <c r="AV34"/>
  <c r="BB34"/>
  <c r="AY34"/>
  <c r="D15"/>
  <c r="F15"/>
  <c r="AG17" i="27"/>
  <c r="Z15" i="32"/>
  <c r="T15"/>
  <c r="W15"/>
  <c r="BQ45"/>
  <c r="BN45"/>
  <c r="BK45"/>
  <c r="CF34" l="1"/>
  <c r="BW34"/>
  <c r="CC34"/>
  <c r="V15"/>
  <c r="S15"/>
  <c r="Y15"/>
  <c r="AP45"/>
  <c r="AM45"/>
  <c r="AJ45"/>
  <c r="O45"/>
  <c r="L45"/>
  <c r="I45"/>
  <c r="FF47" i="27"/>
  <c r="X15" i="32" l="1"/>
  <c r="U15"/>
  <c r="AA15"/>
  <c r="EW47" i="27"/>
  <c r="EN47"/>
  <c r="DX47"/>
  <c r="DW47"/>
  <c r="DU47"/>
  <c r="DT47"/>
  <c r="DO47"/>
  <c r="DR47" s="1"/>
  <c r="DN47"/>
  <c r="DJ47"/>
  <c r="DP47" s="1"/>
  <c r="DG47"/>
  <c r="CZ47"/>
  <c r="DC47" s="1"/>
  <c r="CY47"/>
  <c r="DB47" s="1"/>
  <c r="CU47"/>
  <c r="DA47" s="1"/>
  <c r="CR47"/>
  <c r="CE47"/>
  <c r="CD47"/>
  <c r="CB47"/>
  <c r="CA47"/>
  <c r="BV47"/>
  <c r="BY47" s="1"/>
  <c r="BU47"/>
  <c r="BX47" s="1"/>
  <c r="BQ47"/>
  <c r="BW47" s="1"/>
  <c r="BN47"/>
  <c r="BG47"/>
  <c r="BJ47" s="1"/>
  <c r="BF47"/>
  <c r="BI47" s="1"/>
  <c r="BB47"/>
  <c r="AY47"/>
  <c r="AC47"/>
  <c r="AF47" s="1"/>
  <c r="AB47"/>
  <c r="AE47" s="1"/>
  <c r="X47"/>
  <c r="AD47" s="1"/>
  <c r="U47"/>
  <c r="N47"/>
  <c r="M47"/>
  <c r="I47"/>
  <c r="F47"/>
  <c r="AJ47" l="1"/>
  <c r="Q47"/>
  <c r="AR47"/>
  <c r="AU47" s="1"/>
  <c r="P47"/>
  <c r="AQ47"/>
  <c r="AT47" s="1"/>
  <c r="O47"/>
  <c r="AS47" s="1"/>
  <c r="AM47"/>
  <c r="CJ47"/>
  <c r="ER47" s="1"/>
  <c r="EX47" s="1"/>
  <c r="CC47"/>
  <c r="BZ47"/>
  <c r="DS47"/>
  <c r="AG47"/>
  <c r="CF47"/>
  <c r="DV47"/>
  <c r="EC47"/>
  <c r="BF45" i="32" s="1"/>
  <c r="DD47" i="27"/>
  <c r="EE47"/>
  <c r="BH47"/>
  <c r="DQ47"/>
  <c r="DY47"/>
  <c r="ED47"/>
  <c r="CK47"/>
  <c r="BK33" i="32"/>
  <c r="AJ33"/>
  <c r="I33"/>
  <c r="FF35" i="27"/>
  <c r="EW35"/>
  <c r="EN35"/>
  <c r="DX35"/>
  <c r="DW35"/>
  <c r="DU35"/>
  <c r="DT35"/>
  <c r="CZ35"/>
  <c r="DC35" s="1"/>
  <c r="CY35"/>
  <c r="DB35" s="1"/>
  <c r="CU35"/>
  <c r="DA35" s="1"/>
  <c r="CR35"/>
  <c r="DV35" s="1"/>
  <c r="CE35"/>
  <c r="CD35"/>
  <c r="CB35"/>
  <c r="CA35"/>
  <c r="BG35"/>
  <c r="CK35" s="1"/>
  <c r="BF35"/>
  <c r="BI35" s="1"/>
  <c r="BB35"/>
  <c r="CF35" s="1"/>
  <c r="AY35"/>
  <c r="CC35" s="1"/>
  <c r="N35"/>
  <c r="M35"/>
  <c r="I35"/>
  <c r="F35"/>
  <c r="AJ35" s="1"/>
  <c r="AV47" l="1"/>
  <c r="R47"/>
  <c r="F45" i="32"/>
  <c r="Q35" i="27"/>
  <c r="AR35"/>
  <c r="AU35" s="1"/>
  <c r="P35"/>
  <c r="AQ35"/>
  <c r="AT35" s="1"/>
  <c r="O35"/>
  <c r="AS35" s="1"/>
  <c r="AV35" s="1"/>
  <c r="AM35"/>
  <c r="CM47"/>
  <c r="AE45" i="32"/>
  <c r="AT45" s="1"/>
  <c r="EF47" i="27"/>
  <c r="FA47"/>
  <c r="FG47" s="1"/>
  <c r="BH45" i="32"/>
  <c r="FC47" i="27"/>
  <c r="FI47" s="1"/>
  <c r="EH47"/>
  <c r="EJ47"/>
  <c r="EP47" s="1"/>
  <c r="CN47"/>
  <c r="AF45" i="32"/>
  <c r="ES47" i="27"/>
  <c r="EY47" s="1"/>
  <c r="EG47"/>
  <c r="BG45" i="32"/>
  <c r="FB47" i="27"/>
  <c r="FH47" s="1"/>
  <c r="EK47"/>
  <c r="EQ47" s="1"/>
  <c r="DY35"/>
  <c r="EI47"/>
  <c r="EO47" s="1"/>
  <c r="BK47"/>
  <c r="CL47"/>
  <c r="BU45" i="32"/>
  <c r="CA45"/>
  <c r="BX45"/>
  <c r="DD35" i="27"/>
  <c r="EE35"/>
  <c r="AF33" i="32"/>
  <c r="AU33" s="1"/>
  <c r="ES35" i="27"/>
  <c r="EY35" s="1"/>
  <c r="CN35"/>
  <c r="BJ35"/>
  <c r="CJ35"/>
  <c r="EC35"/>
  <c r="ED35"/>
  <c r="BH35"/>
  <c r="F33" i="32" l="1"/>
  <c r="U33" s="1"/>
  <c r="R35" i="27"/>
  <c r="AZ45" i="32"/>
  <c r="AW45"/>
  <c r="CC45"/>
  <c r="BZ45"/>
  <c r="BW45"/>
  <c r="CO47" i="27"/>
  <c r="AG45" i="32"/>
  <c r="ET47" i="27"/>
  <c r="EZ47" s="1"/>
  <c r="BA45" i="32"/>
  <c r="AX45"/>
  <c r="AU45"/>
  <c r="CB45"/>
  <c r="BV45"/>
  <c r="BY45"/>
  <c r="U45"/>
  <c r="AA45"/>
  <c r="X45"/>
  <c r="EJ35" i="27"/>
  <c r="EP35" s="1"/>
  <c r="EH35"/>
  <c r="BH33" i="32"/>
  <c r="BW33" s="1"/>
  <c r="FC35" i="27"/>
  <c r="FI35" s="1"/>
  <c r="EG35"/>
  <c r="BG33" i="32"/>
  <c r="BV33" s="1"/>
  <c r="FB35" i="27"/>
  <c r="FH35" s="1"/>
  <c r="EK35"/>
  <c r="EQ35" s="1"/>
  <c r="EF35"/>
  <c r="BF33" i="32"/>
  <c r="BU33" s="1"/>
  <c r="FA35" i="27"/>
  <c r="FG35" s="1"/>
  <c r="CL35"/>
  <c r="BK35"/>
  <c r="AE33" i="32"/>
  <c r="AT33" s="1"/>
  <c r="ER35" i="27"/>
  <c r="EX35" s="1"/>
  <c r="CM35"/>
  <c r="EI35"/>
  <c r="EO35" s="1"/>
  <c r="AY45" i="32" l="1"/>
  <c r="AV45"/>
  <c r="BB45"/>
  <c r="AG33"/>
  <c r="AV33" s="1"/>
  <c r="ET35" i="27"/>
  <c r="EZ35" s="1"/>
  <c r="CO35"/>
  <c r="BQ23" i="32"/>
  <c r="BN23"/>
  <c r="BK23"/>
  <c r="AP23"/>
  <c r="AM23"/>
  <c r="AJ23"/>
  <c r="L23"/>
  <c r="I23"/>
  <c r="FF25" i="27" l="1"/>
  <c r="EW25"/>
  <c r="EN25"/>
  <c r="EA25"/>
  <c r="DZ25"/>
  <c r="DX25"/>
  <c r="DW25"/>
  <c r="DU25"/>
  <c r="DT25"/>
  <c r="DO25"/>
  <c r="DN25"/>
  <c r="DM25"/>
  <c r="DJ25"/>
  <c r="DG25"/>
  <c r="CZ25"/>
  <c r="CY25"/>
  <c r="CX25"/>
  <c r="CU25"/>
  <c r="CR25"/>
  <c r="CH25"/>
  <c r="CG25"/>
  <c r="CE25"/>
  <c r="CD25"/>
  <c r="CB25"/>
  <c r="CA25"/>
  <c r="BV25"/>
  <c r="BU25"/>
  <c r="BT25"/>
  <c r="BQ25"/>
  <c r="BN25"/>
  <c r="BG25"/>
  <c r="BF25"/>
  <c r="BE25"/>
  <c r="BB25"/>
  <c r="AY25"/>
  <c r="DR25" l="1"/>
  <c r="DQ25"/>
  <c r="DC25"/>
  <c r="DB25"/>
  <c r="BY25"/>
  <c r="BX25"/>
  <c r="BJ25"/>
  <c r="BI25"/>
  <c r="CC25"/>
  <c r="DV25"/>
  <c r="CF25"/>
  <c r="DY25"/>
  <c r="CI25"/>
  <c r="EB25"/>
  <c r="BW25"/>
  <c r="DP25"/>
  <c r="BH25"/>
  <c r="DA25"/>
  <c r="EC25"/>
  <c r="CK25"/>
  <c r="ED25"/>
  <c r="CJ25"/>
  <c r="AC25"/>
  <c r="AB25"/>
  <c r="AA25"/>
  <c r="AP25" s="1"/>
  <c r="X25"/>
  <c r="U25"/>
  <c r="AJ25" s="1"/>
  <c r="DS25" l="1"/>
  <c r="BZ25"/>
  <c r="AF25"/>
  <c r="AR25"/>
  <c r="AE25"/>
  <c r="AQ25"/>
  <c r="AM25"/>
  <c r="AD25"/>
  <c r="CM25"/>
  <c r="AE23" i="32"/>
  <c r="ER25" i="27"/>
  <c r="EX25" s="1"/>
  <c r="DD25"/>
  <c r="EE25"/>
  <c r="BK25"/>
  <c r="CL25"/>
  <c r="BG23" i="32"/>
  <c r="FB25" i="27"/>
  <c r="FH25" s="1"/>
  <c r="EG25"/>
  <c r="CN25"/>
  <c r="AF23" i="32"/>
  <c r="ES25" i="27"/>
  <c r="EY25" s="1"/>
  <c r="BF23" i="32"/>
  <c r="EF25" i="27"/>
  <c r="FA25"/>
  <c r="FG25" s="1"/>
  <c r="AU25" l="1"/>
  <c r="E23" i="32"/>
  <c r="AT25" i="27"/>
  <c r="D23" i="32"/>
  <c r="AG25" i="27"/>
  <c r="AS25"/>
  <c r="CB23" i="32"/>
  <c r="BY23"/>
  <c r="BV23"/>
  <c r="CA23"/>
  <c r="BX23"/>
  <c r="BU23"/>
  <c r="EI25" i="27"/>
  <c r="EO25" s="1"/>
  <c r="AX23" i="32"/>
  <c r="AU23"/>
  <c r="BA23"/>
  <c r="EH25" i="27"/>
  <c r="BH23" i="32"/>
  <c r="FC25" i="27"/>
  <c r="FI25" s="1"/>
  <c r="CO25"/>
  <c r="AG23" i="32"/>
  <c r="ET25" i="27"/>
  <c r="EZ25" s="1"/>
  <c r="AZ23" i="32"/>
  <c r="AT23"/>
  <c r="AW23"/>
  <c r="EJ25" i="27"/>
  <c r="EP25" s="1"/>
  <c r="AV25" l="1"/>
  <c r="F23" i="32"/>
  <c r="BB23"/>
  <c r="AY23"/>
  <c r="AV23"/>
  <c r="BW23"/>
  <c r="CC23"/>
  <c r="BZ23"/>
  <c r="EK25" i="27" l="1"/>
  <c r="EQ25" s="1"/>
  <c r="BQ37" i="32"/>
  <c r="BK37"/>
  <c r="BC37"/>
  <c r="BD37"/>
  <c r="BE37"/>
  <c r="AP37"/>
  <c r="AM37"/>
  <c r="AJ37"/>
  <c r="O37"/>
  <c r="L37"/>
  <c r="I37"/>
  <c r="FF39" i="27"/>
  <c r="X23" i="32" l="1"/>
  <c r="AA23"/>
  <c r="U23"/>
  <c r="EW39" i="27"/>
  <c r="EN39" l="1"/>
  <c r="DX39" l="1"/>
  <c r="DU39"/>
  <c r="CZ39"/>
  <c r="DC39" s="1"/>
  <c r="CU39"/>
  <c r="DA39" s="1"/>
  <c r="CR39"/>
  <c r="DV39" s="1"/>
  <c r="CE39"/>
  <c r="CB39"/>
  <c r="BG39"/>
  <c r="BJ39" s="1"/>
  <c r="BB39"/>
  <c r="CF39" s="1"/>
  <c r="AY39"/>
  <c r="CC39" s="1"/>
  <c r="DY39" l="1"/>
  <c r="CK39"/>
  <c r="ES39" s="1"/>
  <c r="EY39" s="1"/>
  <c r="ED39"/>
  <c r="EG39" s="1"/>
  <c r="DD39"/>
  <c r="EE39"/>
  <c r="D37" i="32"/>
  <c r="EI39" i="27"/>
  <c r="EO39" s="1"/>
  <c r="E37" i="32"/>
  <c r="EJ39" i="27"/>
  <c r="EP39" s="1"/>
  <c r="BH39"/>
  <c r="BQ16" i="32"/>
  <c r="BK16"/>
  <c r="AP16"/>
  <c r="AJ16"/>
  <c r="O16"/>
  <c r="L16"/>
  <c r="I16"/>
  <c r="FF18" i="27"/>
  <c r="EW18"/>
  <c r="EN18"/>
  <c r="AF37" i="32" l="1"/>
  <c r="AU37" s="1"/>
  <c r="F37"/>
  <c r="CN39" i="27"/>
  <c r="FB39"/>
  <c r="FH39" s="1"/>
  <c r="BG37" i="32"/>
  <c r="CB37" s="1"/>
  <c r="EH39" i="27"/>
  <c r="BH37" i="32"/>
  <c r="FC39" i="27"/>
  <c r="FI39" s="1"/>
  <c r="BK39"/>
  <c r="CL39"/>
  <c r="W37" i="32"/>
  <c r="T37"/>
  <c r="Z37"/>
  <c r="S37"/>
  <c r="Y37"/>
  <c r="DX18" i="27"/>
  <c r="DW18"/>
  <c r="DU18"/>
  <c r="DT18"/>
  <c r="CZ18"/>
  <c r="ED18" s="1"/>
  <c r="BG16" i="32" s="1"/>
  <c r="CY18" i="27"/>
  <c r="DB18" s="1"/>
  <c r="CU18"/>
  <c r="DA18" s="1"/>
  <c r="CR18"/>
  <c r="DV18" s="1"/>
  <c r="CE18"/>
  <c r="CD18"/>
  <c r="CB18"/>
  <c r="CA18"/>
  <c r="BG18"/>
  <c r="BJ18" s="1"/>
  <c r="BF18"/>
  <c r="BI18" s="1"/>
  <c r="BB18"/>
  <c r="BH18" s="1"/>
  <c r="AY18"/>
  <c r="CC18" s="1"/>
  <c r="U37" i="32" l="1"/>
  <c r="BA37"/>
  <c r="AX37"/>
  <c r="EK39" i="27"/>
  <c r="EQ39" s="1"/>
  <c r="BV37" i="32"/>
  <c r="AG37"/>
  <c r="ET39" i="27"/>
  <c r="EZ39" s="1"/>
  <c r="CO39"/>
  <c r="DD18"/>
  <c r="CC37" i="32"/>
  <c r="BW37"/>
  <c r="DY18" i="27"/>
  <c r="BV16" i="32"/>
  <c r="CB16"/>
  <c r="EC18" i="27"/>
  <c r="BF16" i="32" s="1"/>
  <c r="BK18" i="27"/>
  <c r="CL18"/>
  <c r="AG16" i="32" s="1"/>
  <c r="EG18" i="27"/>
  <c r="FB18"/>
  <c r="FH18" s="1"/>
  <c r="CF18"/>
  <c r="CJ18"/>
  <c r="AE16" i="32" s="1"/>
  <c r="CK18" i="27"/>
  <c r="AF16" i="32" s="1"/>
  <c r="DC18" i="27"/>
  <c r="EE18"/>
  <c r="BH16" i="32" s="1"/>
  <c r="BQ36"/>
  <c r="BN36"/>
  <c r="BK36"/>
  <c r="AP36"/>
  <c r="AM36"/>
  <c r="AJ36"/>
  <c r="O36"/>
  <c r="L36"/>
  <c r="I36"/>
  <c r="FF38" i="27"/>
  <c r="X37" i="32" l="1"/>
  <c r="AA37"/>
  <c r="F16"/>
  <c r="BB37"/>
  <c r="AY37"/>
  <c r="AV37"/>
  <c r="BU16"/>
  <c r="CA16"/>
  <c r="BW16"/>
  <c r="CC16"/>
  <c r="BB16"/>
  <c r="AV16"/>
  <c r="BA16"/>
  <c r="AU16"/>
  <c r="EF18" i="27"/>
  <c r="AZ16" i="32"/>
  <c r="AT16"/>
  <c r="EI18" i="27"/>
  <c r="EO18" s="1"/>
  <c r="D16" i="32"/>
  <c r="FA18" i="27"/>
  <c r="FG18" s="1"/>
  <c r="EJ18"/>
  <c r="EP18" s="1"/>
  <c r="E16" i="32"/>
  <c r="CN18" i="27"/>
  <c r="ES18"/>
  <c r="EY18" s="1"/>
  <c r="CM18"/>
  <c r="ER18"/>
  <c r="EX18" s="1"/>
  <c r="EH18"/>
  <c r="FC18"/>
  <c r="FI18" s="1"/>
  <c r="CO18"/>
  <c r="ET18"/>
  <c r="EZ18" s="1"/>
  <c r="EW38"/>
  <c r="EN38"/>
  <c r="EA38"/>
  <c r="DZ38"/>
  <c r="DX38"/>
  <c r="DW38"/>
  <c r="DU38"/>
  <c r="DT38"/>
  <c r="DO38"/>
  <c r="DR38" s="1"/>
  <c r="DN38"/>
  <c r="DQ38" s="1"/>
  <c r="DM38"/>
  <c r="DJ38"/>
  <c r="DG38"/>
  <c r="CZ38"/>
  <c r="DC38" s="1"/>
  <c r="CY38"/>
  <c r="DB38" s="1"/>
  <c r="CX38"/>
  <c r="CU38"/>
  <c r="CR38"/>
  <c r="X16" i="32" l="1"/>
  <c r="U16"/>
  <c r="EK18" i="27"/>
  <c r="EQ18" s="1"/>
  <c r="DY38"/>
  <c r="T16" i="32"/>
  <c r="Z16"/>
  <c r="W16"/>
  <c r="EB38" i="27"/>
  <c r="S16" i="32"/>
  <c r="V16"/>
  <c r="Y16"/>
  <c r="EC38" i="27"/>
  <c r="BF36" i="32" s="1"/>
  <c r="DV38" i="27"/>
  <c r="DA38"/>
  <c r="DD38" s="1"/>
  <c r="DP38"/>
  <c r="DS38" s="1"/>
  <c r="ED38"/>
  <c r="CH38"/>
  <c r="CG38"/>
  <c r="CE38"/>
  <c r="CD38"/>
  <c r="CB38"/>
  <c r="CA38"/>
  <c r="BV38"/>
  <c r="BY38" s="1"/>
  <c r="BU38"/>
  <c r="BX38" s="1"/>
  <c r="BT38"/>
  <c r="BQ38"/>
  <c r="BN38"/>
  <c r="BG38"/>
  <c r="BJ38" s="1"/>
  <c r="BF38"/>
  <c r="BI38" s="1"/>
  <c r="BE38"/>
  <c r="BB38"/>
  <c r="AY38"/>
  <c r="AC38"/>
  <c r="AF38" s="1"/>
  <c r="AB38"/>
  <c r="AE38" s="1"/>
  <c r="AA38"/>
  <c r="X38"/>
  <c r="U38"/>
  <c r="N38"/>
  <c r="M38"/>
  <c r="L38"/>
  <c r="I38"/>
  <c r="F38"/>
  <c r="AJ38" l="1"/>
  <c r="Q38"/>
  <c r="AR38"/>
  <c r="AU38" s="1"/>
  <c r="P38"/>
  <c r="AQ38"/>
  <c r="AT38" s="1"/>
  <c r="AP38"/>
  <c r="AM38"/>
  <c r="AA16" i="32"/>
  <c r="CC38" i="27"/>
  <c r="CK38"/>
  <c r="CN38" s="1"/>
  <c r="FA38"/>
  <c r="FG38" s="1"/>
  <c r="BH38"/>
  <c r="BK38" s="1"/>
  <c r="CI38"/>
  <c r="BW38"/>
  <c r="EF38"/>
  <c r="EE38"/>
  <c r="BH36" i="32" s="1"/>
  <c r="CF38" i="27"/>
  <c r="O38"/>
  <c r="AS38" s="1"/>
  <c r="AD38"/>
  <c r="AG38" s="1"/>
  <c r="FB38"/>
  <c r="FH38" s="1"/>
  <c r="BG36" i="32"/>
  <c r="EG38" i="27"/>
  <c r="CJ38"/>
  <c r="BU36" i="32"/>
  <c r="CA36"/>
  <c r="BX36"/>
  <c r="BS18"/>
  <c r="BR18"/>
  <c r="BJ18"/>
  <c r="BI18"/>
  <c r="AR18"/>
  <c r="AQ18"/>
  <c r="AV38" i="27" l="1"/>
  <c r="EJ38"/>
  <c r="EP38" s="1"/>
  <c r="EI38"/>
  <c r="EO38" s="1"/>
  <c r="ES38"/>
  <c r="EY38" s="1"/>
  <c r="CL38"/>
  <c r="CO38" s="1"/>
  <c r="AF36" i="32"/>
  <c r="AU36" s="1"/>
  <c r="EH38" i="27"/>
  <c r="FC38"/>
  <c r="FI38" s="1"/>
  <c r="BZ38"/>
  <c r="CC36" i="32"/>
  <c r="BZ36"/>
  <c r="BW36"/>
  <c r="F36"/>
  <c r="R38" i="27"/>
  <c r="CM38"/>
  <c r="AE36" i="32"/>
  <c r="ER38" i="27"/>
  <c r="EX38" s="1"/>
  <c r="BV36" i="32"/>
  <c r="CB36"/>
  <c r="BY36"/>
  <c r="AI18"/>
  <c r="AH18"/>
  <c r="Q18"/>
  <c r="AX36" l="1"/>
  <c r="BA36"/>
  <c r="ET38" i="27"/>
  <c r="EZ38" s="1"/>
  <c r="AG36" i="32"/>
  <c r="AT36"/>
  <c r="AZ36"/>
  <c r="AW36"/>
  <c r="EK38" i="27"/>
  <c r="EQ38" s="1"/>
  <c r="P18" i="32"/>
  <c r="H18"/>
  <c r="G18"/>
  <c r="I18" l="1"/>
  <c r="BB36"/>
  <c r="AY36"/>
  <c r="AV36"/>
  <c r="X36"/>
  <c r="U36"/>
  <c r="AA36"/>
  <c r="FF20" i="27"/>
  <c r="EW20"/>
  <c r="EN20"/>
  <c r="EA20"/>
  <c r="DZ20"/>
  <c r="DX20"/>
  <c r="DW20"/>
  <c r="DU20"/>
  <c r="DT20"/>
  <c r="DO20"/>
  <c r="DR20" s="1"/>
  <c r="DN20"/>
  <c r="DQ20" s="1"/>
  <c r="DM20"/>
  <c r="DJ20"/>
  <c r="DG20"/>
  <c r="CZ20"/>
  <c r="CY20"/>
  <c r="DB20" s="1"/>
  <c r="CX20"/>
  <c r="CU20"/>
  <c r="CR20"/>
  <c r="CH20"/>
  <c r="CG20"/>
  <c r="CE20"/>
  <c r="CD20"/>
  <c r="CB20"/>
  <c r="CA20"/>
  <c r="BV20"/>
  <c r="BY20" s="1"/>
  <c r="BU20"/>
  <c r="BX20" s="1"/>
  <c r="BT20"/>
  <c r="BQ20"/>
  <c r="BN20"/>
  <c r="ED20" l="1"/>
  <c r="EG20" s="1"/>
  <c r="DY20"/>
  <c r="BW20"/>
  <c r="BZ20" s="1"/>
  <c r="DP20"/>
  <c r="DS20" s="1"/>
  <c r="DA20"/>
  <c r="DV20"/>
  <c r="DC20"/>
  <c r="EB20"/>
  <c r="EC20"/>
  <c r="BF20"/>
  <c r="CJ20" s="1"/>
  <c r="BG20"/>
  <c r="BE20"/>
  <c r="CI20" s="1"/>
  <c r="BB20"/>
  <c r="CF20" s="1"/>
  <c r="AY20"/>
  <c r="CC20" s="1"/>
  <c r="AC20"/>
  <c r="AB20"/>
  <c r="AA20"/>
  <c r="AP20" s="1"/>
  <c r="X20"/>
  <c r="AM20" s="1"/>
  <c r="U20"/>
  <c r="AJ20" s="1"/>
  <c r="AF20" l="1"/>
  <c r="AR20"/>
  <c r="AU20" s="1"/>
  <c r="AE20"/>
  <c r="AQ20"/>
  <c r="AT20" s="1"/>
  <c r="BI20"/>
  <c r="AD20"/>
  <c r="EE20"/>
  <c r="EH20" s="1"/>
  <c r="FB20"/>
  <c r="FH20" s="1"/>
  <c r="DD20"/>
  <c r="EF20"/>
  <c r="FA20"/>
  <c r="FG20" s="1"/>
  <c r="BH20"/>
  <c r="BJ20"/>
  <c r="CK20"/>
  <c r="ER20"/>
  <c r="EX20" s="1"/>
  <c r="CM20"/>
  <c r="C52" i="34"/>
  <c r="D52"/>
  <c r="E52"/>
  <c r="F52"/>
  <c r="G52"/>
  <c r="H52"/>
  <c r="I52"/>
  <c r="J52"/>
  <c r="K52"/>
  <c r="L52"/>
  <c r="M52"/>
  <c r="N52"/>
  <c r="O52"/>
  <c r="P52"/>
  <c r="Q52"/>
  <c r="R52"/>
  <c r="S52"/>
  <c r="T52"/>
  <c r="B52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0"/>
  <c r="B49"/>
  <c r="B48"/>
  <c r="B47"/>
  <c r="B46"/>
  <c r="B45"/>
  <c r="B44"/>
  <c r="B43"/>
  <c r="EI20" i="27" l="1"/>
  <c r="EO20" s="1"/>
  <c r="AG20"/>
  <c r="AS20"/>
  <c r="AV20" s="1"/>
  <c r="FC20"/>
  <c r="FI20" s="1"/>
  <c r="EJ20"/>
  <c r="EP20" s="1"/>
  <c r="BK20"/>
  <c r="CL20"/>
  <c r="ES20"/>
  <c r="EY20" s="1"/>
  <c r="CN20"/>
  <c r="F18" i="32" l="1"/>
  <c r="ET20" i="27"/>
  <c r="EZ20" s="1"/>
  <c r="CO20"/>
  <c r="EK20"/>
  <c r="EQ20" s="1"/>
  <c r="BJ49" i="32" l="1"/>
  <c r="BL49"/>
  <c r="BM49"/>
  <c r="BO49"/>
  <c r="BP49"/>
  <c r="BR49"/>
  <c r="BS49"/>
  <c r="BI49"/>
  <c r="AR49"/>
  <c r="AQ49"/>
  <c r="AO49"/>
  <c r="AN49"/>
  <c r="AL49"/>
  <c r="AK49"/>
  <c r="AI49"/>
  <c r="AH49"/>
  <c r="H49"/>
  <c r="J49"/>
  <c r="K49"/>
  <c r="M49"/>
  <c r="N49"/>
  <c r="P49"/>
  <c r="Q49"/>
  <c r="G49"/>
  <c r="DF51" i="27" l="1"/>
  <c r="DH51"/>
  <c r="DI51"/>
  <c r="DK51"/>
  <c r="DL51"/>
  <c r="DE51"/>
  <c r="CW51"/>
  <c r="CQ51"/>
  <c r="CS51"/>
  <c r="CT51"/>
  <c r="CV51"/>
  <c r="CP51"/>
  <c r="BM51"/>
  <c r="BO51"/>
  <c r="BP51"/>
  <c r="BR51"/>
  <c r="BS51"/>
  <c r="BL51"/>
  <c r="AX51"/>
  <c r="AZ51"/>
  <c r="BA51"/>
  <c r="BC51"/>
  <c r="BD51"/>
  <c r="AW51"/>
  <c r="T51"/>
  <c r="V51"/>
  <c r="W51"/>
  <c r="Y51"/>
  <c r="Z51"/>
  <c r="S51"/>
  <c r="E51"/>
  <c r="G51"/>
  <c r="H51"/>
  <c r="J51"/>
  <c r="K51"/>
  <c r="D51"/>
  <c r="FD51" l="1"/>
  <c r="EM51"/>
  <c r="EL51"/>
  <c r="D35" i="32" l="1"/>
  <c r="D25"/>
  <c r="E35"/>
  <c r="E45"/>
  <c r="D45"/>
  <c r="E25"/>
  <c r="AB25" l="1"/>
  <c r="AC25"/>
  <c r="S35"/>
  <c r="V35"/>
  <c r="Y35"/>
  <c r="AB35"/>
  <c r="T35"/>
  <c r="W35"/>
  <c r="Z35"/>
  <c r="AC35"/>
  <c r="V45"/>
  <c r="S45"/>
  <c r="Y45"/>
  <c r="T45"/>
  <c r="Z45"/>
  <c r="W45"/>
  <c r="D18"/>
  <c r="E18"/>
  <c r="D1" l="1"/>
  <c r="R18"/>
  <c r="E34" l="1"/>
  <c r="D34"/>
  <c r="S34" l="1"/>
  <c r="Y34"/>
  <c r="V34"/>
  <c r="AB34"/>
  <c r="T34"/>
  <c r="W34"/>
  <c r="AC34"/>
  <c r="Z34"/>
  <c r="D47"/>
  <c r="E47"/>
  <c r="AB47" l="1"/>
  <c r="S47"/>
  <c r="V47"/>
  <c r="Y47"/>
  <c r="Z47"/>
  <c r="AC47"/>
  <c r="W47"/>
  <c r="T47"/>
  <c r="BT18" l="1"/>
  <c r="BQ18"/>
  <c r="BN18"/>
  <c r="BK18"/>
  <c r="AS18"/>
  <c r="AP18"/>
  <c r="AM18"/>
  <c r="AJ18"/>
  <c r="L18"/>
  <c r="S1"/>
  <c r="AE1" s="1"/>
  <c r="AT1" s="1"/>
  <c r="BF1" s="1"/>
  <c r="BU1" s="1"/>
  <c r="AE12" i="28"/>
  <c r="AE20" s="1"/>
  <c r="AF12"/>
  <c r="AF20" s="1"/>
  <c r="L49" i="32" l="1"/>
  <c r="I49"/>
  <c r="R49"/>
  <c r="AP49"/>
  <c r="AM49"/>
  <c r="BT49"/>
  <c r="BQ49"/>
  <c r="BN49"/>
  <c r="BK49"/>
  <c r="AS49"/>
  <c r="AJ49"/>
  <c r="O49"/>
  <c r="E30" l="1"/>
  <c r="D30"/>
  <c r="T30" l="1"/>
  <c r="W30"/>
  <c r="Z30"/>
  <c r="AC30"/>
  <c r="V30"/>
  <c r="Y30"/>
  <c r="AB30"/>
  <c r="S30"/>
  <c r="Y23"/>
  <c r="V23"/>
  <c r="S23"/>
  <c r="T23"/>
  <c r="Z23"/>
  <c r="W23"/>
  <c r="D46" l="1"/>
  <c r="E46"/>
  <c r="S46" l="1"/>
  <c r="T46"/>
  <c r="FA3" i="27" l="1"/>
  <c r="ER3"/>
  <c r="EI3"/>
  <c r="S3"/>
  <c r="AH3" s="1"/>
  <c r="AW3" l="1"/>
  <c r="BL3" s="1"/>
  <c r="CA3" s="1"/>
  <c r="CP3"/>
  <c r="DE3" s="1"/>
  <c r="DT3" s="1"/>
  <c r="AS12" i="28" l="1"/>
  <c r="AS20" s="1"/>
  <c r="AO12"/>
  <c r="AO20" s="1"/>
  <c r="AN12"/>
  <c r="AN20" s="1"/>
  <c r="AL12"/>
  <c r="AK12"/>
  <c r="AJ12"/>
  <c r="AJ20" s="1"/>
  <c r="AA12"/>
  <c r="AA20" s="1"/>
  <c r="W12"/>
  <c r="W20" s="1"/>
  <c r="V12"/>
  <c r="V20" s="1"/>
  <c r="U12"/>
  <c r="U20" s="1"/>
  <c r="R12"/>
  <c r="R20" s="1"/>
  <c r="O12"/>
  <c r="O20" s="1"/>
  <c r="L12"/>
  <c r="L20" s="1"/>
  <c r="I12"/>
  <c r="I20" s="1"/>
  <c r="F12"/>
  <c r="F20" s="1"/>
  <c r="S54" i="27"/>
  <c r="AH54" s="1"/>
  <c r="AW54" s="1"/>
  <c r="BL54" s="1"/>
  <c r="CA54" s="1"/>
  <c r="CP54" s="1"/>
  <c r="DE54" s="1"/>
  <c r="DT54" s="1"/>
  <c r="S53"/>
  <c r="AH53" s="1"/>
  <c r="AW53" s="1"/>
  <c r="BL53" s="1"/>
  <c r="CA53" s="1"/>
  <c r="CP53" s="1"/>
  <c r="DE53" s="1"/>
  <c r="DT53" s="1"/>
  <c r="S52"/>
  <c r="AH52" s="1"/>
  <c r="AW52" s="1"/>
  <c r="BL52" s="1"/>
  <c r="CA52" s="1"/>
  <c r="CP52" s="1"/>
  <c r="DE52" s="1"/>
  <c r="DT52" s="1"/>
  <c r="FF10"/>
  <c r="FF51" s="1"/>
  <c r="EW10"/>
  <c r="EW51" s="1"/>
  <c r="EN10"/>
  <c r="EN51" s="1"/>
  <c r="EA10"/>
  <c r="EA51" s="1"/>
  <c r="DZ10"/>
  <c r="DZ51" s="1"/>
  <c r="DX10"/>
  <c r="DX51" s="1"/>
  <c r="DW10"/>
  <c r="DW51" s="1"/>
  <c r="DU10"/>
  <c r="DU51" s="1"/>
  <c r="DT10"/>
  <c r="DT51" s="1"/>
  <c r="DO10"/>
  <c r="DN10"/>
  <c r="DM10"/>
  <c r="DJ10"/>
  <c r="DG10"/>
  <c r="CZ10"/>
  <c r="CY10"/>
  <c r="CX10"/>
  <c r="CU10"/>
  <c r="CR10"/>
  <c r="CH10"/>
  <c r="CG10"/>
  <c r="CE10"/>
  <c r="CD10"/>
  <c r="CB10"/>
  <c r="CA10"/>
  <c r="BV10"/>
  <c r="BU10"/>
  <c r="BT10"/>
  <c r="BG10"/>
  <c r="BF10"/>
  <c r="BE10"/>
  <c r="BE51" s="1"/>
  <c r="BB10"/>
  <c r="AY10"/>
  <c r="AO10"/>
  <c r="AO51" s="1"/>
  <c r="AN10"/>
  <c r="AN51" s="1"/>
  <c r="AL10"/>
  <c r="AL51" s="1"/>
  <c r="AK10"/>
  <c r="AK51" s="1"/>
  <c r="AI10"/>
  <c r="AI51" s="1"/>
  <c r="AH10"/>
  <c r="AH51" s="1"/>
  <c r="AC10"/>
  <c r="AB10"/>
  <c r="AA10"/>
  <c r="X10"/>
  <c r="U10"/>
  <c r="N10"/>
  <c r="M10"/>
  <c r="L10"/>
  <c r="I10"/>
  <c r="F10"/>
  <c r="CG51" l="1"/>
  <c r="CH51"/>
  <c r="AP12" i="28"/>
  <c r="AP20" s="1"/>
  <c r="AC20"/>
  <c r="AB20"/>
  <c r="BQ51" i="27"/>
  <c r="DJ51"/>
  <c r="AA51"/>
  <c r="BT51"/>
  <c r="DM51"/>
  <c r="BN51"/>
  <c r="BB51"/>
  <c r="L51"/>
  <c r="CA51"/>
  <c r="CX51"/>
  <c r="DG51"/>
  <c r="F51"/>
  <c r="I51"/>
  <c r="M51"/>
  <c r="P51" s="1"/>
  <c r="CB51"/>
  <c r="CE51"/>
  <c r="AY51"/>
  <c r="N51"/>
  <c r="CD51"/>
  <c r="X51"/>
  <c r="BG51"/>
  <c r="BF51"/>
  <c r="U51"/>
  <c r="DO51"/>
  <c r="DR51" s="1"/>
  <c r="DN51"/>
  <c r="BV51"/>
  <c r="BU51"/>
  <c r="AC51"/>
  <c r="AB51"/>
  <c r="CU51"/>
  <c r="CR51"/>
  <c r="CY51"/>
  <c r="DB51" s="1"/>
  <c r="CZ51"/>
  <c r="DC51" s="1"/>
  <c r="BJ10"/>
  <c r="BI10"/>
  <c r="Q10"/>
  <c r="P10"/>
  <c r="AC12" i="28"/>
  <c r="AB12"/>
  <c r="AK20"/>
  <c r="AT20"/>
  <c r="AU20"/>
  <c r="AL20"/>
  <c r="AG12"/>
  <c r="AT12"/>
  <c r="CC10" i="27"/>
  <c r="BW10"/>
  <c r="AE10"/>
  <c r="DA10"/>
  <c r="AM10"/>
  <c r="AM51" s="1"/>
  <c r="AJ10"/>
  <c r="AJ51" s="1"/>
  <c r="O10"/>
  <c r="X12" i="28"/>
  <c r="X20" s="1"/>
  <c r="AU12"/>
  <c r="BY10" i="27"/>
  <c r="DC10"/>
  <c r="DQ10"/>
  <c r="DY10"/>
  <c r="DY51" s="1"/>
  <c r="EI54"/>
  <c r="ER54"/>
  <c r="FA54" s="1"/>
  <c r="AF10"/>
  <c r="BX10"/>
  <c r="CF10"/>
  <c r="DB10"/>
  <c r="DP10"/>
  <c r="EI53"/>
  <c r="ER53"/>
  <c r="FA53" s="1"/>
  <c r="AD10"/>
  <c r="BH10"/>
  <c r="DV10"/>
  <c r="DV51" s="1"/>
  <c r="ED10"/>
  <c r="ED51" s="1"/>
  <c r="ER52"/>
  <c r="FA52" s="1"/>
  <c r="EI52"/>
  <c r="CK10"/>
  <c r="EC10"/>
  <c r="EC51" s="1"/>
  <c r="AR10"/>
  <c r="AR51" s="1"/>
  <c r="AU51" s="1"/>
  <c r="CJ10"/>
  <c r="EB10"/>
  <c r="EB51" s="1"/>
  <c r="AQ10"/>
  <c r="AQ51" s="1"/>
  <c r="AT51" s="1"/>
  <c r="CI10"/>
  <c r="AP10"/>
  <c r="AP51" s="1"/>
  <c r="DR10"/>
  <c r="AM12" i="28" l="1"/>
  <c r="AG20"/>
  <c r="AM20" s="1"/>
  <c r="AV12"/>
  <c r="BG8" i="32"/>
  <c r="AE51" i="27"/>
  <c r="Q51"/>
  <c r="CI51"/>
  <c r="BI51"/>
  <c r="BX51"/>
  <c r="D41" i="32"/>
  <c r="E31"/>
  <c r="D27"/>
  <c r="BJ51" i="27"/>
  <c r="D24" i="32"/>
  <c r="D32"/>
  <c r="E19"/>
  <c r="CF51" i="27"/>
  <c r="E29" i="32"/>
  <c r="BY51" i="27"/>
  <c r="D26" i="32"/>
  <c r="D48"/>
  <c r="DP51" i="27"/>
  <c r="DS51" s="1"/>
  <c r="E32" i="32"/>
  <c r="E36"/>
  <c r="E48"/>
  <c r="D36"/>
  <c r="CC51" i="27"/>
  <c r="E43" i="32"/>
  <c r="D33"/>
  <c r="D42"/>
  <c r="D43"/>
  <c r="D31"/>
  <c r="D38"/>
  <c r="E22"/>
  <c r="D8"/>
  <c r="E41"/>
  <c r="D20"/>
  <c r="BF8"/>
  <c r="D22"/>
  <c r="E24"/>
  <c r="E27"/>
  <c r="E33"/>
  <c r="BW51" i="27"/>
  <c r="E20" i="32"/>
  <c r="E38"/>
  <c r="D29"/>
  <c r="E26"/>
  <c r="E8"/>
  <c r="D28"/>
  <c r="E42"/>
  <c r="D19"/>
  <c r="AF51" i="27"/>
  <c r="E21" i="32"/>
  <c r="D21"/>
  <c r="BH51" i="27"/>
  <c r="AD51"/>
  <c r="CK51"/>
  <c r="DA51"/>
  <c r="CJ51"/>
  <c r="E28" i="32"/>
  <c r="O51" i="27"/>
  <c r="DD10"/>
  <c r="BZ10"/>
  <c r="BK10"/>
  <c r="R10"/>
  <c r="AF8" i="32"/>
  <c r="AE18"/>
  <c r="AE8"/>
  <c r="AF18"/>
  <c r="BG18"/>
  <c r="BF18"/>
  <c r="AD12" i="28"/>
  <c r="AV20"/>
  <c r="AD20"/>
  <c r="EE10" i="27"/>
  <c r="EE51" s="1"/>
  <c r="AS10"/>
  <c r="AS51" s="1"/>
  <c r="AV51" s="1"/>
  <c r="EJ10"/>
  <c r="AU10"/>
  <c r="EI10"/>
  <c r="AT10"/>
  <c r="ER10"/>
  <c r="CM10"/>
  <c r="FB10"/>
  <c r="FB51" s="1"/>
  <c r="EG10"/>
  <c r="DS10"/>
  <c r="ES10"/>
  <c r="CN10"/>
  <c r="FA10"/>
  <c r="EF10"/>
  <c r="AG10"/>
  <c r="CL10"/>
  <c r="S33" i="32" l="1"/>
  <c r="T33"/>
  <c r="V22"/>
  <c r="S22"/>
  <c r="Y22"/>
  <c r="W22"/>
  <c r="Z22"/>
  <c r="T22"/>
  <c r="Z27"/>
  <c r="T27"/>
  <c r="Y27"/>
  <c r="S27"/>
  <c r="T31"/>
  <c r="W31"/>
  <c r="Z31"/>
  <c r="V31"/>
  <c r="AB41"/>
  <c r="V41"/>
  <c r="S41"/>
  <c r="Y41"/>
  <c r="W41"/>
  <c r="Z41"/>
  <c r="AC41"/>
  <c r="T41"/>
  <c r="T42"/>
  <c r="W42"/>
  <c r="Z42"/>
  <c r="S42"/>
  <c r="V42"/>
  <c r="Y42"/>
  <c r="W38"/>
  <c r="Z38"/>
  <c r="AC38"/>
  <c r="T38"/>
  <c r="Y38"/>
  <c r="S38"/>
  <c r="AB38"/>
  <c r="V38"/>
  <c r="V32"/>
  <c r="S32"/>
  <c r="Y32"/>
  <c r="T32"/>
  <c r="W32"/>
  <c r="Z32"/>
  <c r="S31"/>
  <c r="Y31"/>
  <c r="W21"/>
  <c r="Z21"/>
  <c r="AC21"/>
  <c r="T21"/>
  <c r="V21"/>
  <c r="Y21"/>
  <c r="S21"/>
  <c r="Z19"/>
  <c r="T19"/>
  <c r="W19"/>
  <c r="S19"/>
  <c r="V19"/>
  <c r="Y19"/>
  <c r="Y28"/>
  <c r="AB28"/>
  <c r="V28"/>
  <c r="S28"/>
  <c r="Z28"/>
  <c r="AC28"/>
  <c r="T28"/>
  <c r="W28"/>
  <c r="V24"/>
  <c r="Y24"/>
  <c r="S24"/>
  <c r="W24"/>
  <c r="Z24"/>
  <c r="T24"/>
  <c r="S29"/>
  <c r="Y29"/>
  <c r="V29"/>
  <c r="Z29"/>
  <c r="W29"/>
  <c r="T29"/>
  <c r="T43"/>
  <c r="W43"/>
  <c r="Z43"/>
  <c r="V43"/>
  <c r="Y43"/>
  <c r="Z26"/>
  <c r="W26"/>
  <c r="T26"/>
  <c r="Y26"/>
  <c r="V26"/>
  <c r="S26"/>
  <c r="W20"/>
  <c r="T20"/>
  <c r="Z20"/>
  <c r="V20"/>
  <c r="S20"/>
  <c r="Y20"/>
  <c r="Z36"/>
  <c r="W36"/>
  <c r="T36"/>
  <c r="S36"/>
  <c r="Y36"/>
  <c r="V36"/>
  <c r="S8"/>
  <c r="BV8"/>
  <c r="BU8"/>
  <c r="AB8"/>
  <c r="W8"/>
  <c r="CE8"/>
  <c r="CB8"/>
  <c r="BY8"/>
  <c r="Y8"/>
  <c r="V8"/>
  <c r="BX8"/>
  <c r="AC8"/>
  <c r="AG51" i="27"/>
  <c r="BK51"/>
  <c r="F49" i="32"/>
  <c r="Z8"/>
  <c r="CD8"/>
  <c r="T8"/>
  <c r="CA8"/>
  <c r="BZ51" i="27"/>
  <c r="DD51"/>
  <c r="EG51"/>
  <c r="BG49" i="32"/>
  <c r="AF49"/>
  <c r="AE49"/>
  <c r="E49"/>
  <c r="D49"/>
  <c r="DQ51" i="27"/>
  <c r="CL51"/>
  <c r="R51"/>
  <c r="EJ51"/>
  <c r="EP51" s="1"/>
  <c r="EI51"/>
  <c r="EO51" s="1"/>
  <c r="BF49" i="32"/>
  <c r="FC10" i="27"/>
  <c r="FI10" s="1"/>
  <c r="BH8" i="32"/>
  <c r="AZ8"/>
  <c r="BC8"/>
  <c r="AT8"/>
  <c r="AW8"/>
  <c r="BD8"/>
  <c r="AX8"/>
  <c r="BA8"/>
  <c r="AU8"/>
  <c r="ES51" i="27"/>
  <c r="EY51" s="1"/>
  <c r="ER51"/>
  <c r="EX51" s="1"/>
  <c r="EK10"/>
  <c r="EQ10" s="1"/>
  <c r="F8" i="32"/>
  <c r="EH10" i="27"/>
  <c r="Y18" i="32"/>
  <c r="AB18"/>
  <c r="S18"/>
  <c r="V18"/>
  <c r="BX18"/>
  <c r="CA18"/>
  <c r="CD18"/>
  <c r="BU18"/>
  <c r="BA18"/>
  <c r="BD18"/>
  <c r="AU18"/>
  <c r="AX18"/>
  <c r="BV18"/>
  <c r="BY18"/>
  <c r="CB18"/>
  <c r="CE18"/>
  <c r="W18"/>
  <c r="Z18"/>
  <c r="AC18"/>
  <c r="T18"/>
  <c r="BC18"/>
  <c r="AT18"/>
  <c r="AW18"/>
  <c r="AZ18"/>
  <c r="AG18"/>
  <c r="AV10" i="27"/>
  <c r="AG8" i="32"/>
  <c r="BH18"/>
  <c r="CN51" i="27"/>
  <c r="CM51"/>
  <c r="ET10"/>
  <c r="CO10"/>
  <c r="EP10"/>
  <c r="FG10"/>
  <c r="EX10"/>
  <c r="EY10"/>
  <c r="FH51"/>
  <c r="FH10"/>
  <c r="EO10"/>
  <c r="BY49" i="32" l="1"/>
  <c r="BV49"/>
  <c r="CB49"/>
  <c r="CE49"/>
  <c r="BX49"/>
  <c r="CA49"/>
  <c r="CD49"/>
  <c r="BU49"/>
  <c r="AX49"/>
  <c r="BA49"/>
  <c r="BD49"/>
  <c r="AU49"/>
  <c r="BC49"/>
  <c r="AW49"/>
  <c r="AT49"/>
  <c r="AZ49"/>
  <c r="T49"/>
  <c r="AC49"/>
  <c r="Z49"/>
  <c r="W49"/>
  <c r="X49"/>
  <c r="AA49"/>
  <c r="AD49"/>
  <c r="U49"/>
  <c r="Y49"/>
  <c r="S49"/>
  <c r="V49"/>
  <c r="AB49"/>
  <c r="EH51" i="27"/>
  <c r="BH49" i="32"/>
  <c r="AG49"/>
  <c r="EF51" i="27"/>
  <c r="FA51"/>
  <c r="FG51" s="1"/>
  <c r="AV8" i="32"/>
  <c r="AY8"/>
  <c r="BB8"/>
  <c r="BE8"/>
  <c r="U8"/>
  <c r="X8"/>
  <c r="AD8"/>
  <c r="AA8"/>
  <c r="BZ8"/>
  <c r="BW8"/>
  <c r="CF8"/>
  <c r="CC8"/>
  <c r="FC51" i="27"/>
  <c r="FI51" s="1"/>
  <c r="ET51"/>
  <c r="EZ51" s="1"/>
  <c r="EK51"/>
  <c r="EQ51" s="1"/>
  <c r="BZ18" i="32"/>
  <c r="CF18"/>
  <c r="BW18"/>
  <c r="CC18"/>
  <c r="AA18"/>
  <c r="AD18"/>
  <c r="X18"/>
  <c r="U18"/>
  <c r="BE18"/>
  <c r="BB18"/>
  <c r="AV18"/>
  <c r="AY18"/>
  <c r="CO51" i="27"/>
  <c r="EZ10"/>
  <c r="CF49" i="32" l="1"/>
  <c r="BZ49"/>
  <c r="CC49"/>
  <c r="BW49"/>
  <c r="AV49"/>
  <c r="BE49"/>
  <c r="AY49"/>
  <c r="BB49"/>
</calcChain>
</file>

<file path=xl/sharedStrings.xml><?xml version="1.0" encoding="utf-8"?>
<sst xmlns="http://schemas.openxmlformats.org/spreadsheetml/2006/main" count="755" uniqueCount="164">
  <si>
    <t>Total</t>
  </si>
  <si>
    <t>Appeared</t>
  </si>
  <si>
    <t>Passed</t>
  </si>
  <si>
    <t>Name of the Board</t>
  </si>
  <si>
    <t>Boys</t>
  </si>
  <si>
    <t>Girls</t>
  </si>
  <si>
    <t>Arts</t>
  </si>
  <si>
    <t>Commerce</t>
  </si>
  <si>
    <t>Science</t>
  </si>
  <si>
    <t>Vocational</t>
  </si>
  <si>
    <r>
      <t>Department of Pre-University Education,</t>
    </r>
    <r>
      <rPr>
        <b/>
        <sz val="11"/>
        <rFont val="Cambria"/>
        <family val="1"/>
      </rPr>
      <t xml:space="preserve"> Karnataka</t>
    </r>
  </si>
  <si>
    <t>Annual</t>
  </si>
  <si>
    <r>
      <rPr>
        <b/>
        <sz val="11"/>
        <rFont val="Cambria"/>
        <family val="1"/>
      </rPr>
      <t>Chhattisgarh</t>
    </r>
    <r>
      <rPr>
        <sz val="11"/>
        <rFont val="Cambria"/>
        <family val="1"/>
      </rPr>
      <t xml:space="preserve"> Board of Secondary Education</t>
    </r>
  </si>
  <si>
    <t>Sl. No.</t>
  </si>
  <si>
    <t>Number of Students</t>
  </si>
  <si>
    <t>Pass %age</t>
  </si>
  <si>
    <t>Total Number of Students Passed</t>
  </si>
  <si>
    <t>Out of the Total, Number of Students passed with marks</t>
  </si>
  <si>
    <t>Percentage of Students passed with marks</t>
  </si>
  <si>
    <t>Supplementary</t>
  </si>
  <si>
    <t>Annual &amp; Supplementary</t>
  </si>
  <si>
    <t>** Figures pertain to 'fazil' examination which is equivalent to higher secondary examination.</t>
  </si>
  <si>
    <t># The Institute is mainly meant for Women, Boys enrolment pertains to wards of the staff.</t>
  </si>
  <si>
    <t>Black cell indicates that either system does not exist or information is not available.</t>
  </si>
  <si>
    <r>
      <t>Board of Senior  Secondary Education,</t>
    </r>
    <r>
      <rPr>
        <b/>
        <sz val="11"/>
        <rFont val="Cambria"/>
        <family val="1"/>
      </rPr>
      <t xml:space="preserve"> Rajasthan, Ajmer</t>
    </r>
  </si>
  <si>
    <t>60% &amp; above</t>
  </si>
  <si>
    <t>Number of Students Passed</t>
  </si>
  <si>
    <t>All Streams</t>
  </si>
  <si>
    <t>Streams</t>
  </si>
  <si>
    <t xml:space="preserve">Boys </t>
  </si>
  <si>
    <r>
      <rPr>
        <b/>
        <sz val="11"/>
        <color theme="1"/>
        <rFont val="Calibri"/>
        <family val="2"/>
        <scheme val="minor"/>
      </rPr>
      <t>UP</t>
    </r>
    <r>
      <rPr>
        <sz val="11"/>
        <color theme="1"/>
        <rFont val="Calibri"/>
        <family val="2"/>
        <scheme val="minor"/>
      </rPr>
      <t xml:space="preserve"> Madhyamik sanskrit Shiksha Parishad</t>
    </r>
  </si>
  <si>
    <t>Council of Higher Secondary Education, Odisha</t>
  </si>
  <si>
    <t>All Categories</t>
  </si>
  <si>
    <t>Scheduled Caste</t>
  </si>
  <si>
    <t>Scheduled Tribe</t>
  </si>
  <si>
    <t>Telangana Open School Society, Hyderabad</t>
  </si>
  <si>
    <t>Chhattisgarh State Open School</t>
  </si>
  <si>
    <t>Rajasthan State Open School</t>
  </si>
  <si>
    <t>MP State Open School Education board, Bhopal</t>
  </si>
  <si>
    <t xml:space="preserve">National Institute of Open Schooling </t>
  </si>
  <si>
    <t xml:space="preserve">Note: In Open Schooling System, candidates are not classified as 'Regular' or 'Private". </t>
  </si>
  <si>
    <t>Central Board of Secondary Education, New Delhi</t>
  </si>
  <si>
    <t>Board of Intermediate Education, Andhra Pradesh</t>
  </si>
  <si>
    <t>Assam Higher Secondary Education Council</t>
  </si>
  <si>
    <t>Chhattisgarh Board of Secondary Education</t>
  </si>
  <si>
    <t>Goa Board of Secondary &amp; Higher Secondary Education</t>
  </si>
  <si>
    <t>Jharkhand Academic Council, Ranchi</t>
  </si>
  <si>
    <t>Department of Pre-University Education, Karnataka</t>
  </si>
  <si>
    <t>Council of Higher Secondary Education, Imphal, Manipur</t>
  </si>
  <si>
    <t>Meghalaya Board of School Education</t>
  </si>
  <si>
    <t>Mizoram Board of School Education</t>
  </si>
  <si>
    <t>Nagaland Board of School Education</t>
  </si>
  <si>
    <t>Punjab School Education Board, Mohali</t>
  </si>
  <si>
    <t>Tripura Board of Secondary Education</t>
  </si>
  <si>
    <t>H.P. Board of School Education, Dharamshala</t>
  </si>
  <si>
    <t>Gujarat Secondary &amp; Higher Secondary Education Board</t>
  </si>
  <si>
    <t>H.P. Board of School Education</t>
  </si>
  <si>
    <t>Council for the Indian School Certificate Examinations,New Delhi</t>
  </si>
  <si>
    <t>Board of School Education Haryana</t>
  </si>
  <si>
    <t xml:space="preserve">Madhya Pradesh Board of Secondary Education </t>
  </si>
  <si>
    <t>Punjab School Education Board</t>
  </si>
  <si>
    <t>Board of Secondary Education, Rajasthan</t>
  </si>
  <si>
    <t>Uttarakhand Board of School Education</t>
  </si>
  <si>
    <t xml:space="preserve">West Bengal Board of Madrasah Education </t>
  </si>
  <si>
    <t>Aligarh Muslim University Board of Secondary &amp; Sr.Secondary Education</t>
  </si>
  <si>
    <t>Maharshi Patanjali Sanskrit Sansthan,Bhopal(Madhya Pradesh)</t>
  </si>
  <si>
    <t>U.P. Dayalbag Education Institute</t>
  </si>
  <si>
    <t>Uttarakhand Sanskriti Shiksha Parishad</t>
  </si>
  <si>
    <t>** Figures pertains to 'ALIM' and 'High Madarsa' as both are equivalent to High School Examination.</t>
  </si>
  <si>
    <t>Schedule Caste</t>
  </si>
  <si>
    <t>Schedule Tribe</t>
  </si>
  <si>
    <t>Andhra Pradesh Open School Society</t>
  </si>
  <si>
    <t>Uttarakhand Sanskriti Shiksha   Parishad</t>
  </si>
  <si>
    <t>Punjab Open School Board</t>
  </si>
  <si>
    <t xml:space="preserve">Uttarakhand Board of School Education </t>
  </si>
  <si>
    <t>Council of Higher Secondary Education, Manipur</t>
  </si>
  <si>
    <t xml:space="preserve">Andhra Pradesh, Board of Intermediate Education </t>
  </si>
  <si>
    <t>UP Board of Secondary Sanskrit Education</t>
  </si>
  <si>
    <t xml:space="preserve">Assam Higher Secondary Education Council  </t>
  </si>
  <si>
    <t xml:space="preserve">Kerala Higher Secondary Board </t>
  </si>
  <si>
    <r>
      <rPr>
        <b/>
        <sz val="11"/>
        <color theme="1"/>
        <rFont val="Calibri"/>
        <family val="2"/>
        <scheme val="minor"/>
      </rPr>
      <t xml:space="preserve">Bihar </t>
    </r>
    <r>
      <rPr>
        <sz val="11"/>
        <color theme="1"/>
        <rFont val="Calibri"/>
        <family val="2"/>
        <scheme val="minor"/>
      </rPr>
      <t xml:space="preserve"> State Madrasa Education Board, Vidyapati Marg, Patna</t>
    </r>
  </si>
  <si>
    <t>Banasthali Vidyapith , Rajasthan</t>
  </si>
  <si>
    <t>Bihar School Examination Board, Patna</t>
  </si>
  <si>
    <t>West Bengal council of Higher Secondary Education</t>
  </si>
  <si>
    <t>Chhattisgarh Madarsa Board, Raipur</t>
  </si>
  <si>
    <t>Chhatisgarh Sanskriti Vidya Mandalam, Raipur</t>
  </si>
  <si>
    <r>
      <t xml:space="preserve">Chhatisgarh </t>
    </r>
    <r>
      <rPr>
        <sz val="11"/>
        <rFont val="Cambria"/>
        <family val="1"/>
      </rPr>
      <t>Sanskriti Vidya Mandalam, Raipur</t>
    </r>
  </si>
  <si>
    <t>The Jammu &amp; Kashmir State Board of School Education</t>
  </si>
  <si>
    <t>Maharashtra State Board of Secondary  &amp; Higher Secondary Education</t>
  </si>
  <si>
    <t xml:space="preserve">Board of Secondary Education, Madhya Pradesh </t>
  </si>
  <si>
    <t>Banasthali Vidyapith, Rajasthan</t>
  </si>
  <si>
    <t>State Board of School Educaiton Tamil Nadu</t>
  </si>
  <si>
    <t>Madhyamik Shiksha Parishad Uttar Pradesh</t>
  </si>
  <si>
    <t>UP Dayalbagh Educational Institute</t>
  </si>
  <si>
    <t>Aligarh Muslim University Board of Secondary &amp; Sr. Secondary Education</t>
  </si>
  <si>
    <t xml:space="preserve"> Rashtriya Sanskrit Sansthan New Delhi</t>
  </si>
  <si>
    <t>Assam State Open School</t>
  </si>
  <si>
    <t xml:space="preserve">Telangana State Board of Intermediate Education </t>
  </si>
  <si>
    <t>Table 19- Annual and Supplementary Examination Results - Regular Students - All Categories</t>
  </si>
  <si>
    <t>Table 20 -Annual and Supplementary Examination Results - Private Students - All Categories</t>
  </si>
  <si>
    <t>Table 21 -Annual and Supplementary Examination Results - Regular and Private Students - All Categories</t>
  </si>
  <si>
    <t>Table 22 -Annual and Supplementary Examination Results - Regular SC Students</t>
  </si>
  <si>
    <t>Table 23 -Annual and Supplementary Examination Results - Private SC Students</t>
  </si>
  <si>
    <t>Table 24 -Annual and Supplementary Examination Results - Regular and Private SC Students</t>
  </si>
  <si>
    <t>Table 25 -Annual and Supplementary Examination Results - Regular ST Students</t>
  </si>
  <si>
    <t>Table 26 -Annual and Supplementary Examination Results - Private ST Students</t>
  </si>
  <si>
    <t>Table 27 -Annual and Supplementary Examination Results - Regular and Private ST Students</t>
  </si>
  <si>
    <t>Table 28 -Annual and Supplementary Examination Results - Percentage-wise-All Categories</t>
  </si>
  <si>
    <t>Table 29 -Annual and Supplementary Examination Results - Percentage-wise-SC Students</t>
  </si>
  <si>
    <t>Table 30 -Annual and Supplementary Examination Results - Percentage-wise-ST Students</t>
  </si>
  <si>
    <t>Table 31 -Stream-wise Results Annual &amp; Supplementary - Regular and Private Students - All Categories</t>
  </si>
  <si>
    <t>Table 32 -Share of Pass Out Students in Different Streams - All Categories</t>
  </si>
  <si>
    <t>Table 33 -Stream-wise Results Annual &amp; Supplementary - Regular and Private Students - SC Students</t>
  </si>
  <si>
    <t>Table 34 -Share of Pass Out Students in Different Streams- SC Students</t>
  </si>
  <si>
    <t>Table 35 -Stream-wise Results Annual &amp; Supplementary - Regular and Private Students - ST Students</t>
  </si>
  <si>
    <t>Table 36 -Share of Pass Out Students in Different Streams - ST Students</t>
  </si>
  <si>
    <t xml:space="preserve">Table 37 - Open School Board </t>
  </si>
  <si>
    <t xml:space="preserve">Table 38 - Open School Board </t>
  </si>
  <si>
    <t xml:space="preserve">Table 39 - Open School Board </t>
  </si>
  <si>
    <t xml:space="preserve">Table 40 - Open School Board </t>
  </si>
  <si>
    <t xml:space="preserve">Table 41 - Open School Board </t>
  </si>
  <si>
    <t xml:space="preserve">Table 42 - Open School Board </t>
  </si>
  <si>
    <t xml:space="preserve"> </t>
  </si>
  <si>
    <t>State Board of Vocational Higher Secondary, Kerala</t>
  </si>
  <si>
    <t>Bihar State Madrasa Education Board, Patna</t>
  </si>
  <si>
    <t>Council for the Indian School Certificate Examinations, New Delhi</t>
  </si>
  <si>
    <t>Year</t>
  </si>
  <si>
    <t>Coverage (No. of Boards)</t>
  </si>
  <si>
    <t>West Bengal Council of Rabindra Open Schooling</t>
  </si>
  <si>
    <t>RESULTS OF HIGHER SECONDARY EXAMINATION- 2020</t>
  </si>
  <si>
    <t>State</t>
  </si>
  <si>
    <t>Central</t>
  </si>
  <si>
    <t>Andhra Pradesh</t>
  </si>
  <si>
    <t>Telangana</t>
  </si>
  <si>
    <t>Assam</t>
  </si>
  <si>
    <t>Rajasthan</t>
  </si>
  <si>
    <t>Bihar</t>
  </si>
  <si>
    <t>Chhattisgarh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</si>
  <si>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</si>
  <si>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</si>
  <si>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</si>
  <si>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</si>
  <si>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</si>
  <si>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</si>
  <si>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</si>
  <si>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</si>
  <si>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Maharashtra</t>
  </si>
  <si>
    <t>Madhya Pradesh</t>
  </si>
  <si>
    <t>Manipur</t>
  </si>
  <si>
    <t>Meghalaya</t>
  </si>
  <si>
    <t>Mizoram</t>
  </si>
  <si>
    <t>Nagaland</t>
  </si>
  <si>
    <t>Odisha</t>
  </si>
  <si>
    <t>Punjab</t>
  </si>
  <si>
    <t>Tamil Nadu</t>
  </si>
  <si>
    <t>Tripura</t>
  </si>
  <si>
    <t xml:space="preserve"> Uttar Pradesh</t>
  </si>
  <si>
    <t>Uttarakhand</t>
  </si>
  <si>
    <t>West Bengal</t>
  </si>
  <si>
    <t>New Delhi</t>
  </si>
  <si>
    <t xml:space="preserve">Punjab </t>
  </si>
  <si>
    <t>Table43 - HIGHER SECONDARY EXAMINATION RESULTS DURING 2010 - 2020 (CENTRAL/STATE BOARDS )</t>
  </si>
  <si>
    <t>Table44 - HIGHER SECONDARY EXAMINATION RESULTS DURING 2010 - 2020 (OPEN SCHOOL BOARDS)</t>
  </si>
  <si>
    <t>Table 45 - HIGHER SECONDARY EXAMINATION RESULTS DURING 2010 - 2020 (ALL BOARDS)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</si>
</sst>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0.0"/>
    <numFmt numFmtId="165" formatCode="_ * #,##0_ ;_ * \-#,##0_ ;_ * &quot;-&quot;??_ ;_ @_ 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b/>
      <sz val="14"/>
      <name val="Cambria"/>
      <family val="1"/>
    </font>
    <font>
      <sz val="11"/>
      <color indexed="60"/>
      <name val="Cambria"/>
      <family val="1"/>
    </font>
    <font>
      <b/>
      <sz val="12"/>
      <name val="Cambria"/>
      <family val="1"/>
    </font>
    <font>
      <b/>
      <sz val="11"/>
      <color indexed="8"/>
      <name val="Cambria"/>
      <family val="1"/>
    </font>
    <font>
      <i/>
      <sz val="9"/>
      <name val="Cambria"/>
      <family val="1"/>
    </font>
    <font>
      <sz val="11"/>
      <color indexed="10"/>
      <name val="Cambria"/>
      <family val="1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i/>
      <sz val="12"/>
      <name val="Cambria"/>
      <family val="1"/>
    </font>
    <font>
      <i/>
      <sz val="12"/>
      <color indexed="8"/>
      <name val="Cambria"/>
      <family val="1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Arial"/>
      <family val="2"/>
    </font>
    <font>
      <b/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i/>
      <sz val="9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sz val="8"/>
      <color rgb="FFFF0000"/>
      <name val="Cambria"/>
      <family val="1"/>
    </font>
    <font>
      <sz val="10"/>
      <color rgb="FFFF0000"/>
      <name val="Cambria"/>
      <family val="1"/>
    </font>
    <font>
      <sz val="8"/>
      <color rgb="FFFF0000"/>
      <name val="Cambria"/>
      <family val="1"/>
      <scheme val="major"/>
    </font>
    <font>
      <sz val="10"/>
      <color rgb="FFFF0000"/>
      <name val="Cambria"/>
      <family val="1"/>
      <scheme val="major"/>
    </font>
    <font>
      <sz val="10"/>
      <color rgb="FFFF0000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0"/>
      <color rgb="FFFF0000"/>
      <name val="Cambria"/>
      <family val="1"/>
      <scheme val="major"/>
    </font>
    <font>
      <sz val="11"/>
      <name val="Calibri"/>
      <family val="2"/>
      <scheme val="minor"/>
    </font>
    <font>
      <sz val="10"/>
      <name val="Cambria"/>
      <family val="1"/>
      <scheme val="major"/>
    </font>
    <font>
      <sz val="14"/>
      <name val="Arial Narrow"/>
      <family val="2"/>
    </font>
    <font>
      <b/>
      <sz val="13"/>
      <name val="Cambria"/>
      <family val="1"/>
    </font>
    <font>
      <sz val="12"/>
      <name val="Cambria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43" fontId="11" fillId="0" borderId="0" applyFont="0" applyFill="0" applyBorder="0" applyAlignment="0" applyProtection="0"/>
    <xf numFmtId="0" fontId="17" fillId="0" borderId="0"/>
  </cellStyleXfs>
  <cellXfs count="189">
    <xf numFmtId="0" fontId="0" fillId="0" borderId="0" xfId="0"/>
    <xf numFmtId="1" fontId="2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1" fontId="2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 readingOrder="1"/>
    </xf>
    <xf numFmtId="0" fontId="9" fillId="5" borderId="1" xfId="0" applyFont="1" applyFill="1" applyBorder="1" applyAlignment="1">
      <alignment vertical="center"/>
    </xf>
    <xf numFmtId="2" fontId="2" fillId="5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1" fontId="2" fillId="5" borderId="1" xfId="0" applyNumberFormat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2" fontId="2" fillId="6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" fontId="2" fillId="6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right" vertical="center"/>
    </xf>
    <xf numFmtId="1" fontId="2" fillId="3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0" fillId="0" borderId="0" xfId="0" applyFont="1"/>
    <xf numFmtId="0" fontId="0" fillId="0" borderId="0" xfId="0" applyBorder="1"/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0" fillId="0" borderId="0" xfId="0" applyFont="1"/>
    <xf numFmtId="0" fontId="0" fillId="3" borderId="0" xfId="0" applyFill="1"/>
    <xf numFmtId="0" fontId="3" fillId="7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10" fontId="21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21" fillId="0" borderId="1" xfId="0" applyNumberFormat="1" applyFont="1" applyBorder="1" applyAlignment="1">
      <alignment vertical="center"/>
    </xf>
    <xf numFmtId="0" fontId="21" fillId="9" borderId="1" xfId="0" applyNumberFormat="1" applyFont="1" applyFill="1" applyBorder="1" applyAlignment="1">
      <alignment vertical="center"/>
    </xf>
    <xf numFmtId="0" fontId="21" fillId="1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10" borderId="0" xfId="0" applyFill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/>
    </xf>
    <xf numFmtId="164" fontId="15" fillId="3" borderId="1" xfId="0" applyNumberFormat="1" applyFont="1" applyFill="1" applyBorder="1" applyAlignment="1">
      <alignment horizontal="right" vertical="center"/>
    </xf>
    <xf numFmtId="0" fontId="15" fillId="10" borderId="1" xfId="0" applyFont="1" applyFill="1" applyBorder="1" applyAlignment="1">
      <alignment horizontal="right" vertical="center"/>
    </xf>
    <xf numFmtId="0" fontId="16" fillId="4" borderId="1" xfId="0" applyFont="1" applyFill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21" fillId="3" borderId="1" xfId="0" applyNumberFormat="1" applyFont="1" applyFill="1" applyBorder="1" applyAlignment="1">
      <alignment vertical="center"/>
    </xf>
    <xf numFmtId="0" fontId="10" fillId="0" borderId="0" xfId="0" applyFont="1" applyBorder="1"/>
    <xf numFmtId="0" fontId="23" fillId="0" borderId="0" xfId="0" applyFont="1" applyBorder="1" applyAlignment="1">
      <alignment wrapText="1"/>
    </xf>
    <xf numFmtId="0" fontId="10" fillId="3" borderId="0" xfId="0" applyFont="1" applyFill="1" applyBorder="1"/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" fontId="10" fillId="0" borderId="0" xfId="0" applyNumberFormat="1" applyFont="1"/>
    <xf numFmtId="0" fontId="27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3" fillId="0" borderId="0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22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10" fontId="22" fillId="8" borderId="1" xfId="0" applyNumberFormat="1" applyFont="1" applyFill="1" applyBorder="1" applyAlignment="1">
      <alignment vertical="center"/>
    </xf>
    <xf numFmtId="0" fontId="32" fillId="0" borderId="0" xfId="0" applyFont="1"/>
    <xf numFmtId="0" fontId="22" fillId="3" borderId="1" xfId="0" applyNumberFormat="1" applyFont="1" applyFill="1" applyBorder="1" applyAlignment="1">
      <alignment vertical="center"/>
    </xf>
    <xf numFmtId="10" fontId="32" fillId="0" borderId="0" xfId="0" applyNumberFormat="1" applyFont="1"/>
    <xf numFmtId="0" fontId="22" fillId="9" borderId="1" xfId="0" applyNumberFormat="1" applyFont="1" applyFill="1" applyBorder="1" applyAlignment="1">
      <alignment vertical="center"/>
    </xf>
    <xf numFmtId="0" fontId="22" fillId="10" borderId="1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/>
    </xf>
    <xf numFmtId="0" fontId="22" fillId="0" borderId="1" xfId="0" applyNumberFormat="1" applyFont="1" applyBorder="1" applyAlignment="1">
      <alignment horizontal="right" vertical="center"/>
    </xf>
    <xf numFmtId="0" fontId="33" fillId="0" borderId="9" xfId="0" applyFont="1" applyBorder="1" applyAlignment="1">
      <alignment vertical="top"/>
    </xf>
    <xf numFmtId="0" fontId="34" fillId="0" borderId="0" xfId="0" applyFont="1" applyAlignment="1">
      <alignment vertical="center"/>
    </xf>
    <xf numFmtId="0" fontId="35" fillId="0" borderId="8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165" fontId="36" fillId="0" borderId="1" xfId="2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164" fontId="36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165" fontId="36" fillId="0" borderId="0" xfId="2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vertical="center" wrapText="1"/>
    </xf>
    <xf numFmtId="0" fontId="15" fillId="12" borderId="1" xfId="0" applyFont="1" applyFill="1" applyBorder="1" applyAlignment="1">
      <alignment horizontal="left" vertical="center" wrapText="1"/>
    </xf>
    <xf numFmtId="0" fontId="22" fillId="11" borderId="1" xfId="0" applyFont="1" applyFill="1" applyBorder="1" applyAlignment="1">
      <alignment horizontal="left" vertical="center" wrapText="1"/>
    </xf>
    <xf numFmtId="0" fontId="19" fillId="9" borderId="1" xfId="0" applyNumberFormat="1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43" fontId="22" fillId="3" borderId="1" xfId="2" applyFont="1" applyFill="1" applyBorder="1" applyAlignment="1">
      <alignment vertical="center"/>
    </xf>
    <xf numFmtId="0" fontId="21" fillId="0" borderId="1" xfId="0" applyNumberFormat="1" applyFont="1" applyFill="1" applyBorder="1" applyAlignment="1">
      <alignment vertical="center"/>
    </xf>
    <xf numFmtId="0" fontId="21" fillId="9" borderId="1" xfId="0" applyFont="1" applyFill="1" applyBorder="1" applyAlignment="1">
      <alignment vertical="center"/>
    </xf>
    <xf numFmtId="0" fontId="22" fillId="10" borderId="1" xfId="0" applyFont="1" applyFill="1" applyBorder="1" applyAlignment="1">
      <alignment vertical="center"/>
    </xf>
    <xf numFmtId="0" fontId="21" fillId="10" borderId="1" xfId="0" applyFont="1" applyFill="1" applyBorder="1" applyAlignment="1">
      <alignment vertical="center"/>
    </xf>
    <xf numFmtId="0" fontId="21" fillId="3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2" fillId="0" borderId="1" xfId="0" applyNumberFormat="1" applyFont="1" applyFill="1" applyBorder="1" applyAlignment="1">
      <alignment vertical="center"/>
    </xf>
    <xf numFmtId="43" fontId="21" fillId="10" borderId="1" xfId="2" applyFont="1" applyFill="1" applyBorder="1" applyAlignment="1">
      <alignment vertical="center"/>
    </xf>
    <xf numFmtId="10" fontId="21" fillId="10" borderId="1" xfId="0" applyNumberFormat="1" applyFont="1" applyFill="1" applyBorder="1" applyAlignment="1">
      <alignment vertical="center"/>
    </xf>
    <xf numFmtId="10" fontId="21" fillId="9" borderId="1" xfId="0" applyNumberFormat="1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10" fontId="21" fillId="8" borderId="1" xfId="0" applyNumberFormat="1" applyFont="1" applyFill="1" applyBorder="1" applyAlignment="1">
      <alignment vertical="center"/>
    </xf>
    <xf numFmtId="10" fontId="22" fillId="10" borderId="1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43" fontId="22" fillId="10" borderId="1" xfId="2" applyFont="1" applyFill="1" applyBorder="1" applyAlignment="1">
      <alignment vertical="center"/>
    </xf>
    <xf numFmtId="43" fontId="21" fillId="2" borderId="1" xfId="2" applyFont="1" applyFill="1" applyBorder="1" applyAlignment="1">
      <alignment vertical="center"/>
    </xf>
    <xf numFmtId="43" fontId="36" fillId="0" borderId="0" xfId="2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vertical="center" wrapText="1"/>
    </xf>
    <xf numFmtId="0" fontId="3" fillId="8" borderId="12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top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top" wrapText="1"/>
    </xf>
    <xf numFmtId="0" fontId="16" fillId="4" borderId="1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1" xfId="0" applyBorder="1"/>
    <xf numFmtId="0" fontId="3" fillId="7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</cellXfs>
  <cellStyles count="4">
    <cellStyle name="Comma" xfId="2" builtinId="3"/>
    <cellStyle name="Normal" xfId="0" builtinId="0"/>
    <cellStyle name="Normal 2" xfId="3"/>
    <cellStyle name="Normal 4" xfId="1"/>
  </cellStyles>
  <dxfs count="0"/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O118"/>
  <sheetViews>
    <sheetView tabSelected="1" view="pageBreakPreview" topLeftCell="A3" zoomScale="70" zoomScaleSheetLayoutView="70" workbookViewId="0">
      <pane xSplit="3" ySplit="7" topLeftCell="D10" activePane="bottomRight" state="frozen"/>
      <selection activeCell="A3" sqref="A3"/>
      <selection pane="topRight" activeCell="C3" sqref="C3"/>
      <selection pane="bottomLeft" activeCell="A8" sqref="A8"/>
      <selection pane="bottomRight" activeCell="D9" sqref="D9:R9"/>
    </sheetView>
  </sheetViews>
  <sheetFormatPr defaultRowHeight="15"/>
  <cols>
    <col min="2" max="2" width="17.42578125" bestFit="1" customWidth="1"/>
    <col min="3" max="3" width="33.7109375" customWidth="1"/>
    <col min="4" max="5" width="10" bestFit="1" customWidth="1"/>
    <col min="6" max="6" width="10.85546875" customWidth="1"/>
    <col min="7" max="8" width="10" bestFit="1" customWidth="1"/>
    <col min="9" max="9" width="10.7109375" customWidth="1"/>
    <col min="13" max="14" width="10" customWidth="1"/>
    <col min="15" max="15" width="11" customWidth="1"/>
    <col min="16" max="16" width="10.28515625" style="60" customWidth="1"/>
    <col min="17" max="17" width="9.85546875" style="60" customWidth="1"/>
    <col min="18" max="18" width="10.28515625" style="60" customWidth="1"/>
    <col min="21" max="21" width="10" bestFit="1" customWidth="1"/>
    <col min="28" max="30" width="9.140625" customWidth="1"/>
    <col min="31" max="31" width="9.7109375" customWidth="1"/>
    <col min="32" max="32" width="11" customWidth="1"/>
    <col min="33" max="33" width="9.7109375" customWidth="1"/>
    <col min="34" max="34" width="11.5703125" customWidth="1"/>
    <col min="35" max="35" width="11.140625" customWidth="1"/>
    <col min="36" max="36" width="11.5703125" customWidth="1"/>
    <col min="37" max="38" width="10" style="55" bestFit="1" customWidth="1"/>
    <col min="39" max="39" width="11.7109375" style="55" customWidth="1"/>
    <col min="40" max="42" width="9.140625" customWidth="1"/>
    <col min="43" max="44" width="10" bestFit="1" customWidth="1"/>
    <col min="45" max="45" width="11.5703125" customWidth="1"/>
    <col min="46" max="46" width="9.85546875" customWidth="1"/>
    <col min="47" max="47" width="10.85546875" customWidth="1"/>
    <col min="48" max="48" width="10.140625" customWidth="1"/>
    <col min="49" max="49" width="12" customWidth="1"/>
    <col min="50" max="51" width="10" bestFit="1" customWidth="1"/>
    <col min="54" max="54" width="10" bestFit="1" customWidth="1"/>
    <col min="58" max="59" width="9.140625" customWidth="1"/>
    <col min="60" max="61" width="10" customWidth="1"/>
    <col min="62" max="62" width="9.85546875" customWidth="1"/>
    <col min="63" max="63" width="10.42578125" customWidth="1"/>
    <col min="73" max="75" width="9.140625" customWidth="1"/>
    <col min="76" max="76" width="10.140625" customWidth="1"/>
    <col min="77" max="77" width="9.85546875" customWidth="1"/>
    <col min="78" max="78" width="10.5703125" customWidth="1"/>
    <col min="79" max="79" width="12.42578125" customWidth="1"/>
    <col min="80" max="81" width="10" customWidth="1"/>
    <col min="82" max="82" width="8.7109375" customWidth="1"/>
    <col min="83" max="83" width="9.140625" customWidth="1"/>
    <col min="84" max="84" width="10" customWidth="1"/>
    <col min="85" max="89" width="9.140625" customWidth="1"/>
    <col min="90" max="90" width="10" customWidth="1"/>
    <col min="91" max="91" width="9.7109375" customWidth="1"/>
    <col min="92" max="92" width="10.28515625" customWidth="1"/>
    <col min="93" max="93" width="9.7109375" customWidth="1"/>
    <col min="103" max="105" width="9.140625" customWidth="1"/>
    <col min="106" max="106" width="10.42578125" customWidth="1"/>
    <col min="107" max="107" width="10" customWidth="1"/>
    <col min="108" max="108" width="11.85546875" customWidth="1"/>
    <col min="117" max="117" width="12.28515625" customWidth="1"/>
    <col min="118" max="118" width="9.140625" customWidth="1"/>
    <col min="119" max="119" width="12.42578125" customWidth="1"/>
    <col min="120" max="120" width="9.140625" customWidth="1"/>
    <col min="121" max="121" width="11.7109375" customWidth="1"/>
    <col min="122" max="122" width="9.7109375" customWidth="1"/>
    <col min="123" max="123" width="11.42578125" customWidth="1"/>
    <col min="124" max="135" width="9.140625" customWidth="1"/>
    <col min="136" max="136" width="9.7109375" customWidth="1"/>
    <col min="137" max="137" width="9.5703125" customWidth="1"/>
    <col min="138" max="138" width="10.42578125" customWidth="1"/>
    <col min="139" max="139" width="11.85546875" customWidth="1"/>
    <col min="140" max="140" width="12" customWidth="1"/>
    <col min="141" max="141" width="11.140625" customWidth="1"/>
    <col min="142" max="144" width="10" bestFit="1" customWidth="1"/>
    <col min="145" max="146" width="9.140625" customWidth="1"/>
    <col min="147" max="147" width="10.28515625" customWidth="1"/>
    <col min="148" max="150" width="9.140625" customWidth="1"/>
    <col min="151" max="152" width="9.5703125" bestFit="1" customWidth="1"/>
    <col min="154" max="159" width="9.140625" customWidth="1"/>
    <col min="163" max="165" width="9.140625" customWidth="1"/>
  </cols>
  <sheetData>
    <row r="1" spans="1:171" ht="18">
      <c r="A1" s="35"/>
      <c r="B1" s="35"/>
      <c r="C1" s="38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  <c r="DT1" s="163"/>
      <c r="DU1" s="163"/>
      <c r="DV1" s="163"/>
      <c r="DW1" s="163"/>
      <c r="DX1" s="163"/>
      <c r="DY1" s="163"/>
      <c r="DZ1" s="163"/>
      <c r="EA1" s="163"/>
      <c r="EB1" s="163"/>
      <c r="EC1" s="163"/>
      <c r="ED1" s="163"/>
      <c r="EE1" s="163"/>
      <c r="EF1" s="163"/>
      <c r="EG1" s="163"/>
      <c r="EH1" s="163"/>
      <c r="EI1" s="164"/>
      <c r="EJ1" s="164"/>
      <c r="EK1" s="164"/>
      <c r="EL1" s="164"/>
      <c r="EM1" s="164"/>
      <c r="EN1" s="164"/>
      <c r="EO1" s="164"/>
      <c r="EP1" s="164"/>
      <c r="EQ1" s="164"/>
      <c r="ER1" s="164"/>
      <c r="ES1" s="164"/>
      <c r="ET1" s="164"/>
      <c r="EU1" s="164"/>
      <c r="EV1" s="164"/>
      <c r="EW1" s="164"/>
      <c r="EX1" s="164"/>
      <c r="EY1" s="164"/>
      <c r="EZ1" s="164"/>
      <c r="FA1" s="164"/>
      <c r="FB1" s="164"/>
      <c r="FC1" s="164"/>
      <c r="FD1" s="164"/>
      <c r="FE1" s="164"/>
      <c r="FF1" s="164"/>
      <c r="FG1" s="164"/>
      <c r="FH1" s="164"/>
      <c r="FI1" s="164"/>
    </row>
    <row r="2" spans="1:171" ht="15.75" customHeight="1">
      <c r="A2" s="35"/>
      <c r="B2" s="35"/>
      <c r="C2" s="38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1"/>
      <c r="DU2" s="161"/>
      <c r="DV2" s="161"/>
      <c r="DW2" s="161"/>
      <c r="DX2" s="161"/>
      <c r="DY2" s="161"/>
      <c r="DZ2" s="161"/>
      <c r="EA2" s="161"/>
      <c r="EB2" s="161"/>
      <c r="EC2" s="161"/>
      <c r="ED2" s="161"/>
      <c r="EE2" s="161"/>
      <c r="EF2" s="161"/>
      <c r="EG2" s="161"/>
      <c r="EH2" s="161"/>
      <c r="EI2" s="165"/>
      <c r="EJ2" s="165"/>
      <c r="EK2" s="165"/>
      <c r="EL2" s="165"/>
      <c r="EM2" s="165"/>
      <c r="EN2" s="165"/>
      <c r="EO2" s="165"/>
      <c r="EP2" s="165"/>
      <c r="EQ2" s="165"/>
      <c r="ER2" s="161"/>
      <c r="ES2" s="161"/>
      <c r="ET2" s="161"/>
      <c r="EU2" s="161"/>
      <c r="EV2" s="161"/>
      <c r="EW2" s="161"/>
      <c r="EX2" s="161"/>
      <c r="EY2" s="161"/>
      <c r="EZ2" s="161"/>
      <c r="FA2" s="161"/>
      <c r="FB2" s="161"/>
      <c r="FC2" s="161"/>
      <c r="FD2" s="161"/>
      <c r="FE2" s="161"/>
      <c r="FF2" s="161"/>
      <c r="FG2" s="161"/>
      <c r="FH2" s="161"/>
      <c r="FI2" s="161"/>
    </row>
    <row r="3" spans="1:171" ht="27" customHeight="1">
      <c r="A3" s="35"/>
      <c r="B3" s="35"/>
      <c r="C3" s="38"/>
      <c r="D3" s="164" t="s">
        <v>129</v>
      </c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3" t="str">
        <f>D3</f>
        <v>RESULTS OF HIGHER SECONDARY EXAMINATION- 2020</v>
      </c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 t="str">
        <f>S3</f>
        <v>RESULTS OF HIGHER SECONDARY EXAMINATION- 2020</v>
      </c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 t="str">
        <f>AH3</f>
        <v>RESULTS OF HIGHER SECONDARY EXAMINATION- 2020</v>
      </c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 t="str">
        <f>AW3</f>
        <v>RESULTS OF HIGHER SECONDARY EXAMINATION- 2020</v>
      </c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 t="str">
        <f>BL3</f>
        <v>RESULTS OF HIGHER SECONDARY EXAMINATION- 2020</v>
      </c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 t="str">
        <f>AH3</f>
        <v>RESULTS OF HIGHER SECONDARY EXAMINATION- 2020</v>
      </c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 t="str">
        <f>CP3</f>
        <v>RESULTS OF HIGHER SECONDARY EXAMINATION- 2020</v>
      </c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 t="str">
        <f>DE3</f>
        <v>RESULTS OF HIGHER SECONDARY EXAMINATION- 2020</v>
      </c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4" t="str">
        <f>D3</f>
        <v>RESULTS OF HIGHER SECONDARY EXAMINATION- 2020</v>
      </c>
      <c r="EJ3" s="164"/>
      <c r="EK3" s="164"/>
      <c r="EL3" s="164"/>
      <c r="EM3" s="164"/>
      <c r="EN3" s="164"/>
      <c r="EO3" s="164"/>
      <c r="EP3" s="164"/>
      <c r="EQ3" s="164"/>
      <c r="ER3" s="164" t="str">
        <f>D3</f>
        <v>RESULTS OF HIGHER SECONDARY EXAMINATION- 2020</v>
      </c>
      <c r="ES3" s="164"/>
      <c r="ET3" s="164"/>
      <c r="EU3" s="164"/>
      <c r="EV3" s="164"/>
      <c r="EW3" s="164"/>
      <c r="EX3" s="164"/>
      <c r="EY3" s="164"/>
      <c r="EZ3" s="164"/>
      <c r="FA3" s="164" t="str">
        <f>D3</f>
        <v>RESULTS OF HIGHER SECONDARY EXAMINATION- 2020</v>
      </c>
      <c r="FB3" s="164"/>
      <c r="FC3" s="164"/>
      <c r="FD3" s="164"/>
      <c r="FE3" s="164"/>
      <c r="FF3" s="164"/>
      <c r="FG3" s="164"/>
      <c r="FH3" s="164"/>
      <c r="FI3" s="164"/>
    </row>
    <row r="4" spans="1:171" ht="33.75" customHeight="1">
      <c r="A4" s="35"/>
      <c r="B4" s="35"/>
      <c r="C4" s="38"/>
      <c r="D4" s="161" t="s">
        <v>98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 t="s">
        <v>99</v>
      </c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 t="s">
        <v>100</v>
      </c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 t="s">
        <v>101</v>
      </c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 t="s">
        <v>102</v>
      </c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 t="s">
        <v>103</v>
      </c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 t="s">
        <v>104</v>
      </c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2" t="s">
        <v>105</v>
      </c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1" t="s">
        <v>106</v>
      </c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6" t="s">
        <v>107</v>
      </c>
      <c r="EJ4" s="166"/>
      <c r="EK4" s="166"/>
      <c r="EL4" s="166"/>
      <c r="EM4" s="166"/>
      <c r="EN4" s="166"/>
      <c r="EO4" s="166"/>
      <c r="EP4" s="166"/>
      <c r="EQ4" s="166"/>
      <c r="ER4" s="161" t="s">
        <v>108</v>
      </c>
      <c r="ES4" s="161"/>
      <c r="ET4" s="161"/>
      <c r="EU4" s="161"/>
      <c r="EV4" s="161"/>
      <c r="EW4" s="161"/>
      <c r="EX4" s="161"/>
      <c r="EY4" s="161"/>
      <c r="EZ4" s="161"/>
      <c r="FA4" s="161" t="s">
        <v>109</v>
      </c>
      <c r="FB4" s="161"/>
      <c r="FC4" s="161"/>
      <c r="FD4" s="161"/>
      <c r="FE4" s="161"/>
      <c r="FF4" s="161"/>
      <c r="FG4" s="161"/>
      <c r="FH4" s="161"/>
      <c r="FI4" s="161"/>
    </row>
    <row r="5" spans="1:171" ht="15" customHeight="1">
      <c r="A5" s="150" t="s">
        <v>13</v>
      </c>
      <c r="B5" s="169" t="s">
        <v>130</v>
      </c>
      <c r="C5" s="151" t="s">
        <v>3</v>
      </c>
      <c r="D5" s="147" t="s">
        <v>14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52" t="s">
        <v>15</v>
      </c>
      <c r="Q5" s="153"/>
      <c r="R5" s="154"/>
      <c r="S5" s="147" t="s">
        <v>14</v>
      </c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8" t="s">
        <v>15</v>
      </c>
      <c r="AF5" s="148"/>
      <c r="AG5" s="148"/>
      <c r="AH5" s="147" t="s">
        <v>14</v>
      </c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8" t="s">
        <v>15</v>
      </c>
      <c r="AU5" s="148"/>
      <c r="AV5" s="148"/>
      <c r="AW5" s="147" t="s">
        <v>14</v>
      </c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52" t="s">
        <v>15</v>
      </c>
      <c r="BJ5" s="153"/>
      <c r="BK5" s="154"/>
      <c r="BL5" s="147" t="s">
        <v>14</v>
      </c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8" t="s">
        <v>15</v>
      </c>
      <c r="BY5" s="148"/>
      <c r="BZ5" s="148"/>
      <c r="CA5" s="147" t="s">
        <v>14</v>
      </c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8" t="s">
        <v>15</v>
      </c>
      <c r="CN5" s="148"/>
      <c r="CO5" s="148"/>
      <c r="CP5" s="147" t="s">
        <v>14</v>
      </c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8" t="s">
        <v>15</v>
      </c>
      <c r="DC5" s="148"/>
      <c r="DD5" s="148"/>
      <c r="DE5" s="147" t="s">
        <v>14</v>
      </c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8" t="s">
        <v>15</v>
      </c>
      <c r="DR5" s="148"/>
      <c r="DS5" s="148"/>
      <c r="DT5" s="147" t="s">
        <v>14</v>
      </c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8" t="s">
        <v>15</v>
      </c>
      <c r="EG5" s="148"/>
      <c r="EH5" s="148"/>
      <c r="EI5" s="146" t="s">
        <v>16</v>
      </c>
      <c r="EJ5" s="146"/>
      <c r="EK5" s="146"/>
      <c r="EL5" s="146" t="s">
        <v>17</v>
      </c>
      <c r="EM5" s="146"/>
      <c r="EN5" s="146"/>
      <c r="EO5" s="146" t="s">
        <v>18</v>
      </c>
      <c r="EP5" s="146"/>
      <c r="EQ5" s="146"/>
      <c r="ER5" s="146" t="s">
        <v>16</v>
      </c>
      <c r="ES5" s="146"/>
      <c r="ET5" s="146"/>
      <c r="EU5" s="146" t="s">
        <v>17</v>
      </c>
      <c r="EV5" s="146"/>
      <c r="EW5" s="146"/>
      <c r="EX5" s="146" t="s">
        <v>18</v>
      </c>
      <c r="EY5" s="146"/>
      <c r="EZ5" s="146"/>
      <c r="FA5" s="146" t="s">
        <v>16</v>
      </c>
      <c r="FB5" s="146"/>
      <c r="FC5" s="146"/>
      <c r="FD5" s="146" t="s">
        <v>17</v>
      </c>
      <c r="FE5" s="146"/>
      <c r="FF5" s="146"/>
      <c r="FG5" s="146" t="s">
        <v>18</v>
      </c>
      <c r="FH5" s="146"/>
      <c r="FI5" s="146"/>
    </row>
    <row r="6" spans="1:171" ht="24.75" customHeight="1">
      <c r="A6" s="150"/>
      <c r="B6" s="170"/>
      <c r="C6" s="151"/>
      <c r="D6" s="147" t="s">
        <v>1</v>
      </c>
      <c r="E6" s="147"/>
      <c r="F6" s="147"/>
      <c r="G6" s="147" t="s">
        <v>2</v>
      </c>
      <c r="H6" s="147"/>
      <c r="I6" s="147"/>
      <c r="J6" s="147"/>
      <c r="K6" s="147"/>
      <c r="L6" s="147"/>
      <c r="M6" s="147"/>
      <c r="N6" s="147"/>
      <c r="O6" s="147"/>
      <c r="P6" s="155"/>
      <c r="Q6" s="156"/>
      <c r="R6" s="157"/>
      <c r="S6" s="147" t="s">
        <v>1</v>
      </c>
      <c r="T6" s="147"/>
      <c r="U6" s="147"/>
      <c r="V6" s="147" t="s">
        <v>2</v>
      </c>
      <c r="W6" s="147"/>
      <c r="X6" s="147"/>
      <c r="Y6" s="147"/>
      <c r="Z6" s="147"/>
      <c r="AA6" s="147"/>
      <c r="AB6" s="147"/>
      <c r="AC6" s="147"/>
      <c r="AD6" s="147"/>
      <c r="AE6" s="148"/>
      <c r="AF6" s="148"/>
      <c r="AG6" s="148"/>
      <c r="AH6" s="147" t="s">
        <v>1</v>
      </c>
      <c r="AI6" s="147"/>
      <c r="AJ6" s="147"/>
      <c r="AK6" s="147" t="s">
        <v>2</v>
      </c>
      <c r="AL6" s="147"/>
      <c r="AM6" s="147"/>
      <c r="AN6" s="147"/>
      <c r="AO6" s="147"/>
      <c r="AP6" s="147"/>
      <c r="AQ6" s="147"/>
      <c r="AR6" s="147"/>
      <c r="AS6" s="147"/>
      <c r="AT6" s="148"/>
      <c r="AU6" s="148"/>
      <c r="AV6" s="148"/>
      <c r="AW6" s="147" t="s">
        <v>1</v>
      </c>
      <c r="AX6" s="147"/>
      <c r="AY6" s="147"/>
      <c r="AZ6" s="147" t="s">
        <v>2</v>
      </c>
      <c r="BA6" s="147"/>
      <c r="BB6" s="147"/>
      <c r="BC6" s="147"/>
      <c r="BD6" s="147"/>
      <c r="BE6" s="147"/>
      <c r="BF6" s="147"/>
      <c r="BG6" s="147"/>
      <c r="BH6" s="147"/>
      <c r="BI6" s="155"/>
      <c r="BJ6" s="156"/>
      <c r="BK6" s="157"/>
      <c r="BL6" s="147" t="s">
        <v>1</v>
      </c>
      <c r="BM6" s="147"/>
      <c r="BN6" s="147"/>
      <c r="BO6" s="147" t="s">
        <v>2</v>
      </c>
      <c r="BP6" s="147"/>
      <c r="BQ6" s="147"/>
      <c r="BR6" s="147"/>
      <c r="BS6" s="147"/>
      <c r="BT6" s="147"/>
      <c r="BU6" s="147"/>
      <c r="BV6" s="147"/>
      <c r="BW6" s="147"/>
      <c r="BX6" s="148"/>
      <c r="BY6" s="148"/>
      <c r="BZ6" s="148"/>
      <c r="CA6" s="147" t="s">
        <v>1</v>
      </c>
      <c r="CB6" s="147"/>
      <c r="CC6" s="147"/>
      <c r="CD6" s="147" t="s">
        <v>2</v>
      </c>
      <c r="CE6" s="147"/>
      <c r="CF6" s="147"/>
      <c r="CG6" s="147"/>
      <c r="CH6" s="147"/>
      <c r="CI6" s="147"/>
      <c r="CJ6" s="147"/>
      <c r="CK6" s="147"/>
      <c r="CL6" s="147"/>
      <c r="CM6" s="148"/>
      <c r="CN6" s="148"/>
      <c r="CO6" s="148"/>
      <c r="CP6" s="147" t="s">
        <v>1</v>
      </c>
      <c r="CQ6" s="147"/>
      <c r="CR6" s="147"/>
      <c r="CS6" s="147" t="s">
        <v>2</v>
      </c>
      <c r="CT6" s="147"/>
      <c r="CU6" s="147"/>
      <c r="CV6" s="147"/>
      <c r="CW6" s="147"/>
      <c r="CX6" s="147"/>
      <c r="CY6" s="147"/>
      <c r="CZ6" s="147"/>
      <c r="DA6" s="147"/>
      <c r="DB6" s="148"/>
      <c r="DC6" s="148"/>
      <c r="DD6" s="148"/>
      <c r="DE6" s="147" t="s">
        <v>1</v>
      </c>
      <c r="DF6" s="147"/>
      <c r="DG6" s="147"/>
      <c r="DH6" s="147" t="s">
        <v>2</v>
      </c>
      <c r="DI6" s="147"/>
      <c r="DJ6" s="147"/>
      <c r="DK6" s="147"/>
      <c r="DL6" s="147"/>
      <c r="DM6" s="147"/>
      <c r="DN6" s="147"/>
      <c r="DO6" s="147"/>
      <c r="DP6" s="147"/>
      <c r="DQ6" s="148"/>
      <c r="DR6" s="148"/>
      <c r="DS6" s="148"/>
      <c r="DT6" s="147" t="s">
        <v>1</v>
      </c>
      <c r="DU6" s="147"/>
      <c r="DV6" s="147"/>
      <c r="DW6" s="147" t="s">
        <v>2</v>
      </c>
      <c r="DX6" s="147"/>
      <c r="DY6" s="147"/>
      <c r="DZ6" s="147"/>
      <c r="EA6" s="147"/>
      <c r="EB6" s="147"/>
      <c r="EC6" s="147"/>
      <c r="ED6" s="147"/>
      <c r="EE6" s="147"/>
      <c r="EF6" s="148"/>
      <c r="EG6" s="148"/>
      <c r="EH6" s="148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146"/>
      <c r="FE6" s="146"/>
      <c r="FF6" s="146"/>
      <c r="FG6" s="146"/>
      <c r="FH6" s="146"/>
      <c r="FI6" s="146"/>
    </row>
    <row r="7" spans="1:171" ht="15" customHeight="1">
      <c r="A7" s="150"/>
      <c r="B7" s="170"/>
      <c r="C7" s="151"/>
      <c r="D7" s="147"/>
      <c r="E7" s="147"/>
      <c r="F7" s="147"/>
      <c r="G7" s="147" t="s">
        <v>11</v>
      </c>
      <c r="H7" s="147"/>
      <c r="I7" s="147"/>
      <c r="J7" s="147" t="s">
        <v>19</v>
      </c>
      <c r="K7" s="147"/>
      <c r="L7" s="147"/>
      <c r="M7" s="147" t="s">
        <v>20</v>
      </c>
      <c r="N7" s="147"/>
      <c r="O7" s="147"/>
      <c r="P7" s="158"/>
      <c r="Q7" s="159"/>
      <c r="R7" s="160"/>
      <c r="S7" s="147"/>
      <c r="T7" s="147"/>
      <c r="U7" s="147"/>
      <c r="V7" s="147" t="s">
        <v>11</v>
      </c>
      <c r="W7" s="147"/>
      <c r="X7" s="147"/>
      <c r="Y7" s="147" t="s">
        <v>19</v>
      </c>
      <c r="Z7" s="147"/>
      <c r="AA7" s="147"/>
      <c r="AB7" s="147" t="s">
        <v>20</v>
      </c>
      <c r="AC7" s="147"/>
      <c r="AD7" s="147"/>
      <c r="AE7" s="148"/>
      <c r="AF7" s="148"/>
      <c r="AG7" s="148"/>
      <c r="AH7" s="147"/>
      <c r="AI7" s="147"/>
      <c r="AJ7" s="147"/>
      <c r="AK7" s="149" t="s">
        <v>11</v>
      </c>
      <c r="AL7" s="149"/>
      <c r="AM7" s="149"/>
      <c r="AN7" s="147" t="s">
        <v>19</v>
      </c>
      <c r="AO7" s="147"/>
      <c r="AP7" s="147"/>
      <c r="AQ7" s="147" t="s">
        <v>20</v>
      </c>
      <c r="AR7" s="147"/>
      <c r="AS7" s="147"/>
      <c r="AT7" s="148"/>
      <c r="AU7" s="148"/>
      <c r="AV7" s="148"/>
      <c r="AW7" s="147"/>
      <c r="AX7" s="147"/>
      <c r="AY7" s="147"/>
      <c r="AZ7" s="147" t="s">
        <v>11</v>
      </c>
      <c r="BA7" s="147"/>
      <c r="BB7" s="147"/>
      <c r="BC7" s="147" t="s">
        <v>19</v>
      </c>
      <c r="BD7" s="147"/>
      <c r="BE7" s="147"/>
      <c r="BF7" s="147" t="s">
        <v>20</v>
      </c>
      <c r="BG7" s="147"/>
      <c r="BH7" s="147"/>
      <c r="BI7" s="158"/>
      <c r="BJ7" s="159"/>
      <c r="BK7" s="160"/>
      <c r="BL7" s="147"/>
      <c r="BM7" s="147"/>
      <c r="BN7" s="147"/>
      <c r="BO7" s="147" t="s">
        <v>11</v>
      </c>
      <c r="BP7" s="147"/>
      <c r="BQ7" s="147"/>
      <c r="BR7" s="147" t="s">
        <v>19</v>
      </c>
      <c r="BS7" s="147"/>
      <c r="BT7" s="147"/>
      <c r="BU7" s="147" t="s">
        <v>20</v>
      </c>
      <c r="BV7" s="147"/>
      <c r="BW7" s="147"/>
      <c r="BX7" s="148"/>
      <c r="BY7" s="148"/>
      <c r="BZ7" s="148"/>
      <c r="CA7" s="147"/>
      <c r="CB7" s="147"/>
      <c r="CC7" s="147"/>
      <c r="CD7" s="147" t="s">
        <v>11</v>
      </c>
      <c r="CE7" s="147"/>
      <c r="CF7" s="147"/>
      <c r="CG7" s="147" t="s">
        <v>19</v>
      </c>
      <c r="CH7" s="147"/>
      <c r="CI7" s="147"/>
      <c r="CJ7" s="147" t="s">
        <v>20</v>
      </c>
      <c r="CK7" s="147"/>
      <c r="CL7" s="147"/>
      <c r="CM7" s="148"/>
      <c r="CN7" s="148"/>
      <c r="CO7" s="148"/>
      <c r="CP7" s="147"/>
      <c r="CQ7" s="147"/>
      <c r="CR7" s="147"/>
      <c r="CS7" s="147" t="s">
        <v>11</v>
      </c>
      <c r="CT7" s="147"/>
      <c r="CU7" s="147"/>
      <c r="CV7" s="147" t="s">
        <v>19</v>
      </c>
      <c r="CW7" s="147"/>
      <c r="CX7" s="147"/>
      <c r="CY7" s="147" t="s">
        <v>20</v>
      </c>
      <c r="CZ7" s="147"/>
      <c r="DA7" s="147"/>
      <c r="DB7" s="148"/>
      <c r="DC7" s="148"/>
      <c r="DD7" s="148"/>
      <c r="DE7" s="147"/>
      <c r="DF7" s="147"/>
      <c r="DG7" s="147"/>
      <c r="DH7" s="147" t="s">
        <v>11</v>
      </c>
      <c r="DI7" s="147"/>
      <c r="DJ7" s="147"/>
      <c r="DK7" s="147" t="s">
        <v>19</v>
      </c>
      <c r="DL7" s="147"/>
      <c r="DM7" s="147"/>
      <c r="DN7" s="147" t="s">
        <v>20</v>
      </c>
      <c r="DO7" s="147"/>
      <c r="DP7" s="147"/>
      <c r="DQ7" s="148"/>
      <c r="DR7" s="148"/>
      <c r="DS7" s="148"/>
      <c r="DT7" s="147"/>
      <c r="DU7" s="147"/>
      <c r="DV7" s="147"/>
      <c r="DW7" s="147" t="s">
        <v>11</v>
      </c>
      <c r="DX7" s="147"/>
      <c r="DY7" s="147"/>
      <c r="DZ7" s="147" t="s">
        <v>19</v>
      </c>
      <c r="EA7" s="147"/>
      <c r="EB7" s="147"/>
      <c r="EC7" s="147" t="s">
        <v>20</v>
      </c>
      <c r="ED7" s="147"/>
      <c r="EE7" s="147"/>
      <c r="EF7" s="148"/>
      <c r="EG7" s="148"/>
      <c r="EH7" s="148"/>
      <c r="EI7" s="146"/>
      <c r="EJ7" s="146"/>
      <c r="EK7" s="146"/>
      <c r="EL7" s="146" t="s">
        <v>25</v>
      </c>
      <c r="EM7" s="146"/>
      <c r="EN7" s="146"/>
      <c r="EO7" s="146" t="s">
        <v>25</v>
      </c>
      <c r="EP7" s="146"/>
      <c r="EQ7" s="146"/>
      <c r="ER7" s="146"/>
      <c r="ES7" s="146"/>
      <c r="ET7" s="146"/>
      <c r="EU7" s="146" t="s">
        <v>25</v>
      </c>
      <c r="EV7" s="146"/>
      <c r="EW7" s="146"/>
      <c r="EX7" s="146" t="s">
        <v>25</v>
      </c>
      <c r="EY7" s="146"/>
      <c r="EZ7" s="146"/>
      <c r="FA7" s="146"/>
      <c r="FB7" s="146"/>
      <c r="FC7" s="146"/>
      <c r="FD7" s="146" t="s">
        <v>25</v>
      </c>
      <c r="FE7" s="146"/>
      <c r="FF7" s="146"/>
      <c r="FG7" s="146" t="s">
        <v>25</v>
      </c>
      <c r="FH7" s="146"/>
      <c r="FI7" s="146"/>
    </row>
    <row r="8" spans="1:171">
      <c r="A8" s="150"/>
      <c r="B8" s="171"/>
      <c r="C8" s="151"/>
      <c r="D8" s="36" t="s">
        <v>4</v>
      </c>
      <c r="E8" s="36" t="s">
        <v>5</v>
      </c>
      <c r="F8" s="36" t="s">
        <v>0</v>
      </c>
      <c r="G8" s="36" t="s">
        <v>4</v>
      </c>
      <c r="H8" s="36" t="s">
        <v>5</v>
      </c>
      <c r="I8" s="36" t="s">
        <v>0</v>
      </c>
      <c r="J8" s="36" t="s">
        <v>4</v>
      </c>
      <c r="K8" s="36" t="s">
        <v>5</v>
      </c>
      <c r="L8" s="36" t="s">
        <v>0</v>
      </c>
      <c r="M8" s="36" t="s">
        <v>4</v>
      </c>
      <c r="N8" s="36" t="s">
        <v>5</v>
      </c>
      <c r="O8" s="36" t="s">
        <v>0</v>
      </c>
      <c r="P8" s="91" t="s">
        <v>4</v>
      </c>
      <c r="Q8" s="91" t="s">
        <v>5</v>
      </c>
      <c r="R8" s="91" t="s">
        <v>0</v>
      </c>
      <c r="S8" s="36" t="s">
        <v>4</v>
      </c>
      <c r="T8" s="36" t="s">
        <v>5</v>
      </c>
      <c r="U8" s="36" t="s">
        <v>0</v>
      </c>
      <c r="V8" s="36" t="s">
        <v>4</v>
      </c>
      <c r="W8" s="36" t="s">
        <v>5</v>
      </c>
      <c r="X8" s="36" t="s">
        <v>0</v>
      </c>
      <c r="Y8" s="36" t="s">
        <v>4</v>
      </c>
      <c r="Z8" s="36" t="s">
        <v>5</v>
      </c>
      <c r="AA8" s="36" t="s">
        <v>0</v>
      </c>
      <c r="AB8" s="36" t="s">
        <v>4</v>
      </c>
      <c r="AC8" s="36" t="s">
        <v>5</v>
      </c>
      <c r="AD8" s="36" t="s">
        <v>0</v>
      </c>
      <c r="AE8" s="37" t="s">
        <v>4</v>
      </c>
      <c r="AF8" s="37" t="s">
        <v>5</v>
      </c>
      <c r="AG8" s="37" t="s">
        <v>0</v>
      </c>
      <c r="AH8" s="36" t="s">
        <v>4</v>
      </c>
      <c r="AI8" s="36" t="s">
        <v>5</v>
      </c>
      <c r="AJ8" s="36" t="s">
        <v>0</v>
      </c>
      <c r="AK8" s="56" t="s">
        <v>4</v>
      </c>
      <c r="AL8" s="56" t="s">
        <v>5</v>
      </c>
      <c r="AM8" s="56" t="s">
        <v>0</v>
      </c>
      <c r="AN8" s="36" t="s">
        <v>4</v>
      </c>
      <c r="AO8" s="36" t="s">
        <v>5</v>
      </c>
      <c r="AP8" s="36" t="s">
        <v>0</v>
      </c>
      <c r="AQ8" s="36" t="s">
        <v>4</v>
      </c>
      <c r="AR8" s="36" t="s">
        <v>5</v>
      </c>
      <c r="AS8" s="36" t="s">
        <v>0</v>
      </c>
      <c r="AT8" s="37" t="s">
        <v>4</v>
      </c>
      <c r="AU8" s="37" t="s">
        <v>5</v>
      </c>
      <c r="AV8" s="37" t="s">
        <v>0</v>
      </c>
      <c r="AW8" s="36" t="s">
        <v>4</v>
      </c>
      <c r="AX8" s="36" t="s">
        <v>5</v>
      </c>
      <c r="AY8" s="36" t="s">
        <v>0</v>
      </c>
      <c r="AZ8" s="36" t="s">
        <v>4</v>
      </c>
      <c r="BA8" s="36" t="s">
        <v>5</v>
      </c>
      <c r="BB8" s="36" t="s">
        <v>0</v>
      </c>
      <c r="BC8" s="36" t="s">
        <v>4</v>
      </c>
      <c r="BD8" s="36" t="s">
        <v>5</v>
      </c>
      <c r="BE8" s="36" t="s">
        <v>0</v>
      </c>
      <c r="BF8" s="36" t="s">
        <v>4</v>
      </c>
      <c r="BG8" s="36" t="s">
        <v>5</v>
      </c>
      <c r="BH8" s="36" t="s">
        <v>0</v>
      </c>
      <c r="BI8" s="91" t="s">
        <v>4</v>
      </c>
      <c r="BJ8" s="91" t="s">
        <v>5</v>
      </c>
      <c r="BK8" s="91" t="s">
        <v>0</v>
      </c>
      <c r="BL8" s="36" t="s">
        <v>4</v>
      </c>
      <c r="BM8" s="36" t="s">
        <v>5</v>
      </c>
      <c r="BN8" s="36" t="s">
        <v>0</v>
      </c>
      <c r="BO8" s="36" t="s">
        <v>4</v>
      </c>
      <c r="BP8" s="36" t="s">
        <v>5</v>
      </c>
      <c r="BQ8" s="36" t="s">
        <v>0</v>
      </c>
      <c r="BR8" s="36" t="s">
        <v>4</v>
      </c>
      <c r="BS8" s="36" t="s">
        <v>5</v>
      </c>
      <c r="BT8" s="36" t="s">
        <v>0</v>
      </c>
      <c r="BU8" s="36" t="s">
        <v>4</v>
      </c>
      <c r="BV8" s="36" t="s">
        <v>5</v>
      </c>
      <c r="BW8" s="36" t="s">
        <v>0</v>
      </c>
      <c r="BX8" s="37" t="s">
        <v>4</v>
      </c>
      <c r="BY8" s="37" t="s">
        <v>5</v>
      </c>
      <c r="BZ8" s="37" t="s">
        <v>0</v>
      </c>
      <c r="CA8" s="36" t="s">
        <v>4</v>
      </c>
      <c r="CB8" s="36" t="s">
        <v>5</v>
      </c>
      <c r="CC8" s="36" t="s">
        <v>0</v>
      </c>
      <c r="CD8" s="36" t="s">
        <v>4</v>
      </c>
      <c r="CE8" s="36" t="s">
        <v>5</v>
      </c>
      <c r="CF8" s="36" t="s">
        <v>0</v>
      </c>
      <c r="CG8" s="36" t="s">
        <v>4</v>
      </c>
      <c r="CH8" s="36" t="s">
        <v>5</v>
      </c>
      <c r="CI8" s="36" t="s">
        <v>0</v>
      </c>
      <c r="CJ8" s="36" t="s">
        <v>4</v>
      </c>
      <c r="CK8" s="36" t="s">
        <v>5</v>
      </c>
      <c r="CL8" s="36" t="s">
        <v>0</v>
      </c>
      <c r="CM8" s="37" t="s">
        <v>4</v>
      </c>
      <c r="CN8" s="37" t="s">
        <v>5</v>
      </c>
      <c r="CO8" s="37" t="s">
        <v>0</v>
      </c>
      <c r="CP8" s="36" t="s">
        <v>4</v>
      </c>
      <c r="CQ8" s="36" t="s">
        <v>5</v>
      </c>
      <c r="CR8" s="36" t="s">
        <v>0</v>
      </c>
      <c r="CS8" s="36" t="s">
        <v>4</v>
      </c>
      <c r="CT8" s="36" t="s">
        <v>5</v>
      </c>
      <c r="CU8" s="36" t="s">
        <v>0</v>
      </c>
      <c r="CV8" s="36" t="s">
        <v>4</v>
      </c>
      <c r="CW8" s="36" t="s">
        <v>5</v>
      </c>
      <c r="CX8" s="36" t="s">
        <v>0</v>
      </c>
      <c r="CY8" s="36" t="s">
        <v>4</v>
      </c>
      <c r="CZ8" s="36" t="s">
        <v>5</v>
      </c>
      <c r="DA8" s="36" t="s">
        <v>0</v>
      </c>
      <c r="DB8" s="37" t="s">
        <v>4</v>
      </c>
      <c r="DC8" s="37" t="s">
        <v>5</v>
      </c>
      <c r="DD8" s="37" t="s">
        <v>0</v>
      </c>
      <c r="DE8" s="36" t="s">
        <v>4</v>
      </c>
      <c r="DF8" s="36" t="s">
        <v>5</v>
      </c>
      <c r="DG8" s="36" t="s">
        <v>0</v>
      </c>
      <c r="DH8" s="36" t="s">
        <v>4</v>
      </c>
      <c r="DI8" s="36" t="s">
        <v>5</v>
      </c>
      <c r="DJ8" s="36" t="s">
        <v>0</v>
      </c>
      <c r="DK8" s="36" t="s">
        <v>4</v>
      </c>
      <c r="DL8" s="36" t="s">
        <v>5</v>
      </c>
      <c r="DM8" s="36" t="s">
        <v>0</v>
      </c>
      <c r="DN8" s="36" t="s">
        <v>4</v>
      </c>
      <c r="DO8" s="36" t="s">
        <v>5</v>
      </c>
      <c r="DP8" s="36" t="s">
        <v>0</v>
      </c>
      <c r="DQ8" s="37" t="s">
        <v>4</v>
      </c>
      <c r="DR8" s="37" t="s">
        <v>5</v>
      </c>
      <c r="DS8" s="37" t="s">
        <v>0</v>
      </c>
      <c r="DT8" s="36" t="s">
        <v>4</v>
      </c>
      <c r="DU8" s="36" t="s">
        <v>5</v>
      </c>
      <c r="DV8" s="36" t="s">
        <v>0</v>
      </c>
      <c r="DW8" s="36" t="s">
        <v>4</v>
      </c>
      <c r="DX8" s="36" t="s">
        <v>5</v>
      </c>
      <c r="DY8" s="36" t="s">
        <v>0</v>
      </c>
      <c r="DZ8" s="36" t="s">
        <v>4</v>
      </c>
      <c r="EA8" s="36" t="s">
        <v>5</v>
      </c>
      <c r="EB8" s="36" t="s">
        <v>0</v>
      </c>
      <c r="EC8" s="36" t="s">
        <v>4</v>
      </c>
      <c r="ED8" s="36" t="s">
        <v>5</v>
      </c>
      <c r="EE8" s="36" t="s">
        <v>0</v>
      </c>
      <c r="EF8" s="37" t="s">
        <v>4</v>
      </c>
      <c r="EG8" s="37" t="s">
        <v>5</v>
      </c>
      <c r="EH8" s="37" t="s">
        <v>0</v>
      </c>
      <c r="EI8" s="36" t="s">
        <v>4</v>
      </c>
      <c r="EJ8" s="36" t="s">
        <v>5</v>
      </c>
      <c r="EK8" s="36" t="s">
        <v>0</v>
      </c>
      <c r="EL8" s="36" t="s">
        <v>4</v>
      </c>
      <c r="EM8" s="36" t="s">
        <v>5</v>
      </c>
      <c r="EN8" s="36" t="s">
        <v>0</v>
      </c>
      <c r="EO8" s="36" t="s">
        <v>4</v>
      </c>
      <c r="EP8" s="36" t="s">
        <v>5</v>
      </c>
      <c r="EQ8" s="36" t="s">
        <v>0</v>
      </c>
      <c r="ER8" s="36" t="s">
        <v>4</v>
      </c>
      <c r="ES8" s="36" t="s">
        <v>5</v>
      </c>
      <c r="ET8" s="36" t="s">
        <v>0</v>
      </c>
      <c r="EU8" s="36" t="s">
        <v>4</v>
      </c>
      <c r="EV8" s="36" t="s">
        <v>5</v>
      </c>
      <c r="EW8" s="36" t="s">
        <v>0</v>
      </c>
      <c r="EX8" s="36" t="s">
        <v>4</v>
      </c>
      <c r="EY8" s="36" t="s">
        <v>5</v>
      </c>
      <c r="EZ8" s="36" t="s">
        <v>0</v>
      </c>
      <c r="FA8" s="36" t="s">
        <v>4</v>
      </c>
      <c r="FB8" s="36" t="s">
        <v>5</v>
      </c>
      <c r="FC8" s="36" t="s">
        <v>0</v>
      </c>
      <c r="FD8" s="36" t="s">
        <v>4</v>
      </c>
      <c r="FE8" s="36" t="s">
        <v>5</v>
      </c>
      <c r="FF8" s="36" t="s">
        <v>0</v>
      </c>
      <c r="FG8" s="36" t="s">
        <v>4</v>
      </c>
      <c r="FH8" s="36" t="s">
        <v>5</v>
      </c>
      <c r="FI8" s="36" t="s">
        <v>0</v>
      </c>
    </row>
    <row r="9" spans="1:171">
      <c r="A9" s="9">
        <v>1</v>
      </c>
      <c r="B9" s="9">
        <v>2</v>
      </c>
      <c r="C9" s="39">
        <v>3</v>
      </c>
      <c r="D9" s="9">
        <v>4</v>
      </c>
      <c r="E9" s="39">
        <v>5</v>
      </c>
      <c r="F9" s="9">
        <v>6</v>
      </c>
      <c r="G9" s="39">
        <v>7</v>
      </c>
      <c r="H9" s="9">
        <v>8</v>
      </c>
      <c r="I9" s="39">
        <v>9</v>
      </c>
      <c r="J9" s="9">
        <v>10</v>
      </c>
      <c r="K9" s="39">
        <v>11</v>
      </c>
      <c r="L9" s="9">
        <v>12</v>
      </c>
      <c r="M9" s="39">
        <v>13</v>
      </c>
      <c r="N9" s="9">
        <v>14</v>
      </c>
      <c r="O9" s="39">
        <v>15</v>
      </c>
      <c r="P9" s="9">
        <v>16</v>
      </c>
      <c r="Q9" s="39">
        <v>17</v>
      </c>
      <c r="R9" s="9">
        <v>18</v>
      </c>
      <c r="S9" s="9">
        <v>4</v>
      </c>
      <c r="T9" s="9">
        <v>5</v>
      </c>
      <c r="U9" s="9">
        <v>6</v>
      </c>
      <c r="V9" s="9">
        <v>7</v>
      </c>
      <c r="W9" s="9">
        <v>8</v>
      </c>
      <c r="X9" s="9">
        <v>9</v>
      </c>
      <c r="Y9" s="9">
        <v>10</v>
      </c>
      <c r="Z9" s="9">
        <v>11</v>
      </c>
      <c r="AA9" s="9">
        <v>12</v>
      </c>
      <c r="AB9" s="9">
        <v>13</v>
      </c>
      <c r="AC9" s="9">
        <v>14</v>
      </c>
      <c r="AD9" s="9">
        <v>15</v>
      </c>
      <c r="AE9" s="9">
        <v>16</v>
      </c>
      <c r="AF9" s="9">
        <v>17</v>
      </c>
      <c r="AG9" s="9">
        <v>18</v>
      </c>
      <c r="AH9" s="9">
        <v>4</v>
      </c>
      <c r="AI9" s="9">
        <v>5</v>
      </c>
      <c r="AJ9" s="9">
        <v>6</v>
      </c>
      <c r="AK9" s="9">
        <v>7</v>
      </c>
      <c r="AL9" s="9">
        <v>8</v>
      </c>
      <c r="AM9" s="9">
        <v>9</v>
      </c>
      <c r="AN9" s="9">
        <v>10</v>
      </c>
      <c r="AO9" s="9">
        <v>11</v>
      </c>
      <c r="AP9" s="9">
        <v>12</v>
      </c>
      <c r="AQ9" s="9">
        <v>13</v>
      </c>
      <c r="AR9" s="9">
        <v>14</v>
      </c>
      <c r="AS9" s="9">
        <v>15</v>
      </c>
      <c r="AT9" s="9">
        <v>16</v>
      </c>
      <c r="AU9" s="9">
        <v>17</v>
      </c>
      <c r="AV9" s="9">
        <v>18</v>
      </c>
      <c r="AW9" s="9">
        <v>4</v>
      </c>
      <c r="AX9" s="9">
        <v>5</v>
      </c>
      <c r="AY9" s="9">
        <v>6</v>
      </c>
      <c r="AZ9" s="9">
        <v>7</v>
      </c>
      <c r="BA9" s="9">
        <v>8</v>
      </c>
      <c r="BB9" s="9">
        <v>9</v>
      </c>
      <c r="BC9" s="9">
        <v>10</v>
      </c>
      <c r="BD9" s="9">
        <v>11</v>
      </c>
      <c r="BE9" s="9">
        <v>12</v>
      </c>
      <c r="BF9" s="9">
        <v>13</v>
      </c>
      <c r="BG9" s="9">
        <v>14</v>
      </c>
      <c r="BH9" s="9">
        <v>15</v>
      </c>
      <c r="BI9" s="9">
        <v>16</v>
      </c>
      <c r="BJ9" s="9">
        <v>17</v>
      </c>
      <c r="BK9" s="9">
        <v>18</v>
      </c>
      <c r="BL9" s="9">
        <v>4</v>
      </c>
      <c r="BM9" s="9">
        <v>5</v>
      </c>
      <c r="BN9" s="9">
        <v>6</v>
      </c>
      <c r="BO9" s="9">
        <v>7</v>
      </c>
      <c r="BP9" s="9">
        <v>8</v>
      </c>
      <c r="BQ9" s="9">
        <v>9</v>
      </c>
      <c r="BR9" s="9">
        <v>10</v>
      </c>
      <c r="BS9" s="9">
        <v>11</v>
      </c>
      <c r="BT9" s="9">
        <v>12</v>
      </c>
      <c r="BU9" s="9">
        <v>13</v>
      </c>
      <c r="BV9" s="9">
        <v>14</v>
      </c>
      <c r="BW9" s="9">
        <v>15</v>
      </c>
      <c r="BX9" s="9">
        <v>16</v>
      </c>
      <c r="BY9" s="9">
        <v>17</v>
      </c>
      <c r="BZ9" s="9">
        <v>18</v>
      </c>
      <c r="CA9" s="9">
        <v>4</v>
      </c>
      <c r="CB9" s="9">
        <v>5</v>
      </c>
      <c r="CC9" s="9">
        <v>6</v>
      </c>
      <c r="CD9" s="9">
        <v>7</v>
      </c>
      <c r="CE9" s="9">
        <v>8</v>
      </c>
      <c r="CF9" s="9">
        <v>9</v>
      </c>
      <c r="CG9" s="9">
        <v>10</v>
      </c>
      <c r="CH9" s="9">
        <v>11</v>
      </c>
      <c r="CI9" s="9">
        <v>12</v>
      </c>
      <c r="CJ9" s="9">
        <v>13</v>
      </c>
      <c r="CK9" s="9">
        <v>14</v>
      </c>
      <c r="CL9" s="9">
        <v>15</v>
      </c>
      <c r="CM9" s="9">
        <v>16</v>
      </c>
      <c r="CN9" s="9">
        <v>17</v>
      </c>
      <c r="CO9" s="9">
        <v>18</v>
      </c>
      <c r="CP9" s="9">
        <v>4</v>
      </c>
      <c r="CQ9" s="9">
        <v>5</v>
      </c>
      <c r="CR9" s="9">
        <v>6</v>
      </c>
      <c r="CS9" s="9">
        <v>7</v>
      </c>
      <c r="CT9" s="9">
        <v>8</v>
      </c>
      <c r="CU9" s="9">
        <v>9</v>
      </c>
      <c r="CV9" s="9">
        <v>10</v>
      </c>
      <c r="CW9" s="9">
        <v>11</v>
      </c>
      <c r="CX9" s="9">
        <v>12</v>
      </c>
      <c r="CY9" s="9">
        <v>13</v>
      </c>
      <c r="CZ9" s="9">
        <v>14</v>
      </c>
      <c r="DA9" s="9">
        <v>15</v>
      </c>
      <c r="DB9" s="9">
        <v>16</v>
      </c>
      <c r="DC9" s="9">
        <v>17</v>
      </c>
      <c r="DD9" s="9">
        <v>18</v>
      </c>
      <c r="DE9" s="9">
        <v>4</v>
      </c>
      <c r="DF9" s="9">
        <v>5</v>
      </c>
      <c r="DG9" s="9">
        <v>6</v>
      </c>
      <c r="DH9" s="9">
        <v>7</v>
      </c>
      <c r="DI9" s="9">
        <v>8</v>
      </c>
      <c r="DJ9" s="9">
        <v>9</v>
      </c>
      <c r="DK9" s="9">
        <v>10</v>
      </c>
      <c r="DL9" s="9">
        <v>11</v>
      </c>
      <c r="DM9" s="9">
        <v>12</v>
      </c>
      <c r="DN9" s="9">
        <v>13</v>
      </c>
      <c r="DO9" s="9">
        <v>14</v>
      </c>
      <c r="DP9" s="9">
        <v>15</v>
      </c>
      <c r="DQ9" s="9">
        <v>16</v>
      </c>
      <c r="DR9" s="9">
        <v>17</v>
      </c>
      <c r="DS9" s="9">
        <v>18</v>
      </c>
      <c r="DT9" s="9">
        <v>4</v>
      </c>
      <c r="DU9" s="9">
        <v>5</v>
      </c>
      <c r="DV9" s="9">
        <v>6</v>
      </c>
      <c r="DW9" s="9">
        <v>7</v>
      </c>
      <c r="DX9" s="9">
        <v>8</v>
      </c>
      <c r="DY9" s="9">
        <v>9</v>
      </c>
      <c r="DZ9" s="9">
        <v>10</v>
      </c>
      <c r="EA9" s="9">
        <v>11</v>
      </c>
      <c r="EB9" s="9">
        <v>12</v>
      </c>
      <c r="EC9" s="9">
        <v>13</v>
      </c>
      <c r="ED9" s="9">
        <v>14</v>
      </c>
      <c r="EE9" s="9">
        <v>15</v>
      </c>
      <c r="EF9" s="9">
        <v>16</v>
      </c>
      <c r="EG9" s="9">
        <v>17</v>
      </c>
      <c r="EH9" s="9">
        <v>18</v>
      </c>
      <c r="EI9" s="9">
        <v>4</v>
      </c>
      <c r="EJ9" s="9">
        <v>5</v>
      </c>
      <c r="EK9" s="9">
        <v>6</v>
      </c>
      <c r="EL9" s="9">
        <v>7</v>
      </c>
      <c r="EM9" s="9">
        <v>8</v>
      </c>
      <c r="EN9" s="9">
        <v>9</v>
      </c>
      <c r="EO9" s="9">
        <v>10</v>
      </c>
      <c r="EP9" s="9">
        <v>11</v>
      </c>
      <c r="EQ9" s="9">
        <v>12</v>
      </c>
      <c r="ER9" s="9">
        <v>4</v>
      </c>
      <c r="ES9" s="9">
        <v>5</v>
      </c>
      <c r="ET9" s="9">
        <v>6</v>
      </c>
      <c r="EU9" s="9">
        <v>7</v>
      </c>
      <c r="EV9" s="9">
        <v>8</v>
      </c>
      <c r="EW9" s="9">
        <v>9</v>
      </c>
      <c r="EX9" s="9">
        <v>10</v>
      </c>
      <c r="EY9" s="9">
        <v>11</v>
      </c>
      <c r="EZ9" s="9">
        <v>12</v>
      </c>
      <c r="FA9" s="9">
        <v>4</v>
      </c>
      <c r="FB9" s="9">
        <v>5</v>
      </c>
      <c r="FC9" s="9">
        <v>6</v>
      </c>
      <c r="FD9" s="9">
        <v>7</v>
      </c>
      <c r="FE9" s="9">
        <v>8</v>
      </c>
      <c r="FF9" s="9">
        <v>9</v>
      </c>
      <c r="FG9" s="9">
        <v>10</v>
      </c>
      <c r="FH9" s="9">
        <v>11</v>
      </c>
      <c r="FI9" s="9">
        <v>12</v>
      </c>
    </row>
    <row r="10" spans="1:171" s="95" customFormat="1" ht="40.5" customHeight="1">
      <c r="A10" s="103">
        <v>1</v>
      </c>
      <c r="B10" s="167" t="s">
        <v>131</v>
      </c>
      <c r="C10" s="117" t="s">
        <v>41</v>
      </c>
      <c r="D10" s="92">
        <v>650823</v>
      </c>
      <c r="E10" s="92">
        <v>508813</v>
      </c>
      <c r="F10" s="92">
        <f t="shared" ref="F10:F26" si="0">D10+E10</f>
        <v>1159636</v>
      </c>
      <c r="G10" s="96">
        <v>571897</v>
      </c>
      <c r="H10" s="92">
        <v>473777</v>
      </c>
      <c r="I10" s="92">
        <f t="shared" ref="I10:I26" si="1">G10+H10</f>
        <v>1045674</v>
      </c>
      <c r="J10" s="92">
        <v>29069</v>
      </c>
      <c r="K10" s="92">
        <v>17447</v>
      </c>
      <c r="L10" s="92">
        <f t="shared" ref="L10:L26" si="2">J10+K10</f>
        <v>46516</v>
      </c>
      <c r="M10" s="93">
        <f t="shared" ref="M10:O10" si="3">G10+J10</f>
        <v>600966</v>
      </c>
      <c r="N10" s="57">
        <f t="shared" si="3"/>
        <v>491224</v>
      </c>
      <c r="O10" s="57">
        <f t="shared" si="3"/>
        <v>1092190</v>
      </c>
      <c r="P10" s="94">
        <f t="shared" ref="P10:R10" si="4">M10/D10</f>
        <v>0.92339391816208094</v>
      </c>
      <c r="Q10" s="94">
        <f t="shared" si="4"/>
        <v>0.96543130776925901</v>
      </c>
      <c r="R10" s="94">
        <f t="shared" si="4"/>
        <v>0.94183864591992661</v>
      </c>
      <c r="S10" s="92">
        <v>63501</v>
      </c>
      <c r="T10" s="92">
        <v>22194</v>
      </c>
      <c r="U10" s="92">
        <f t="shared" ref="U10:U12" si="5">S10+T10</f>
        <v>85695</v>
      </c>
      <c r="V10" s="96">
        <v>19257</v>
      </c>
      <c r="W10" s="92">
        <v>9132</v>
      </c>
      <c r="X10" s="92">
        <f t="shared" ref="X10:X12" si="6">V10+W10</f>
        <v>28389</v>
      </c>
      <c r="Y10" s="92">
        <v>3654</v>
      </c>
      <c r="Z10" s="92">
        <v>2049</v>
      </c>
      <c r="AA10" s="92">
        <f t="shared" ref="AA10:AA11" si="7">Y10+Z10</f>
        <v>5703</v>
      </c>
      <c r="AB10" s="93">
        <f t="shared" ref="AB10:AD10" si="8">V10+Y10</f>
        <v>22911</v>
      </c>
      <c r="AC10" s="57">
        <f t="shared" si="8"/>
        <v>11181</v>
      </c>
      <c r="AD10" s="57">
        <f t="shared" si="8"/>
        <v>34092</v>
      </c>
      <c r="AE10" s="94">
        <f t="shared" ref="AE10:AG10" si="9">AB10/S10</f>
        <v>0.3607974677564133</v>
      </c>
      <c r="AF10" s="94">
        <f t="shared" si="9"/>
        <v>0.50378480670451475</v>
      </c>
      <c r="AG10" s="94">
        <f t="shared" si="9"/>
        <v>0.39782951164011904</v>
      </c>
      <c r="AH10" s="57">
        <f t="shared" ref="AH10:AS10" si="10">D10+S10</f>
        <v>714324</v>
      </c>
      <c r="AI10" s="57">
        <f t="shared" si="10"/>
        <v>531007</v>
      </c>
      <c r="AJ10" s="57">
        <f t="shared" si="10"/>
        <v>1245331</v>
      </c>
      <c r="AK10" s="57">
        <f t="shared" si="10"/>
        <v>591154</v>
      </c>
      <c r="AL10" s="57">
        <f t="shared" si="10"/>
        <v>482909</v>
      </c>
      <c r="AM10" s="57">
        <f t="shared" si="10"/>
        <v>1074063</v>
      </c>
      <c r="AN10" s="57">
        <f t="shared" si="10"/>
        <v>32723</v>
      </c>
      <c r="AO10" s="57">
        <f t="shared" si="10"/>
        <v>19496</v>
      </c>
      <c r="AP10" s="57">
        <f t="shared" si="10"/>
        <v>52219</v>
      </c>
      <c r="AQ10" s="57">
        <f t="shared" si="10"/>
        <v>623877</v>
      </c>
      <c r="AR10" s="57">
        <f t="shared" si="10"/>
        <v>502405</v>
      </c>
      <c r="AS10" s="57">
        <f t="shared" si="10"/>
        <v>1126282</v>
      </c>
      <c r="AT10" s="94">
        <f t="shared" ref="AT10:AV10" si="11">AQ10/AH10</f>
        <v>0.87338098677910869</v>
      </c>
      <c r="AU10" s="94">
        <f t="shared" si="11"/>
        <v>0.94613630328790388</v>
      </c>
      <c r="AV10" s="94">
        <f t="shared" si="11"/>
        <v>0.90440372880784303</v>
      </c>
      <c r="AW10" s="92">
        <v>50162</v>
      </c>
      <c r="AX10" s="92">
        <v>41004</v>
      </c>
      <c r="AY10" s="92">
        <f t="shared" ref="AY10:AY12" si="12">AW10+AX10</f>
        <v>91166</v>
      </c>
      <c r="AZ10" s="96">
        <v>43787</v>
      </c>
      <c r="BA10" s="92">
        <v>37826</v>
      </c>
      <c r="BB10" s="92">
        <f t="shared" ref="BB10:BB12" si="13">AZ10+BA10</f>
        <v>81613</v>
      </c>
      <c r="BC10" s="92">
        <v>2318</v>
      </c>
      <c r="BD10" s="92">
        <v>1611</v>
      </c>
      <c r="BE10" s="92">
        <f t="shared" ref="BE10" si="14">BC10+BD10</f>
        <v>3929</v>
      </c>
      <c r="BF10" s="93">
        <f t="shared" ref="BF10:BH10" si="15">AZ10+BC10</f>
        <v>46105</v>
      </c>
      <c r="BG10" s="57">
        <f t="shared" si="15"/>
        <v>39437</v>
      </c>
      <c r="BH10" s="57">
        <f t="shared" si="15"/>
        <v>85542</v>
      </c>
      <c r="BI10" s="94">
        <f t="shared" ref="BI10:BK10" si="16">BF10/AW10</f>
        <v>0.91912204457557511</v>
      </c>
      <c r="BJ10" s="94">
        <f t="shared" si="16"/>
        <v>0.96178421617403176</v>
      </c>
      <c r="BK10" s="94">
        <f t="shared" si="16"/>
        <v>0.93831033499330896</v>
      </c>
      <c r="BL10" s="92">
        <v>4616</v>
      </c>
      <c r="BM10" s="92">
        <v>1767</v>
      </c>
      <c r="BN10" s="92">
        <f t="shared" ref="BN10:BN12" si="17">BL10+BM10</f>
        <v>6383</v>
      </c>
      <c r="BO10" s="96">
        <v>1517</v>
      </c>
      <c r="BP10" s="92">
        <v>775</v>
      </c>
      <c r="BQ10" s="92">
        <f t="shared" ref="BQ10:BQ12" si="18">BO10+BP10</f>
        <v>2292</v>
      </c>
      <c r="BR10" s="92">
        <v>255</v>
      </c>
      <c r="BS10" s="92">
        <v>159</v>
      </c>
      <c r="BT10" s="92">
        <f t="shared" ref="BT10" si="19">BR10+BS10</f>
        <v>414</v>
      </c>
      <c r="BU10" s="93">
        <f t="shared" ref="BU10:BW10" si="20">BO10+BR10</f>
        <v>1772</v>
      </c>
      <c r="BV10" s="57">
        <f t="shared" si="20"/>
        <v>934</v>
      </c>
      <c r="BW10" s="57">
        <f t="shared" si="20"/>
        <v>2706</v>
      </c>
      <c r="BX10" s="94">
        <f t="shared" ref="BX10:BZ10" si="21">BU10/BL10</f>
        <v>0.38388214904679374</v>
      </c>
      <c r="BY10" s="94">
        <f t="shared" si="21"/>
        <v>0.52857951329937747</v>
      </c>
      <c r="BZ10" s="94">
        <f t="shared" si="21"/>
        <v>0.42393858687137709</v>
      </c>
      <c r="CA10" s="57">
        <f t="shared" ref="CA10:CL10" si="22">AW10+BL10</f>
        <v>54778</v>
      </c>
      <c r="CB10" s="57">
        <f t="shared" si="22"/>
        <v>42771</v>
      </c>
      <c r="CC10" s="57">
        <f t="shared" si="22"/>
        <v>97549</v>
      </c>
      <c r="CD10" s="57">
        <f t="shared" si="22"/>
        <v>45304</v>
      </c>
      <c r="CE10" s="57">
        <f t="shared" si="22"/>
        <v>38601</v>
      </c>
      <c r="CF10" s="57">
        <f t="shared" si="22"/>
        <v>83905</v>
      </c>
      <c r="CG10" s="57">
        <f t="shared" si="22"/>
        <v>2573</v>
      </c>
      <c r="CH10" s="57">
        <f t="shared" si="22"/>
        <v>1770</v>
      </c>
      <c r="CI10" s="57">
        <f t="shared" si="22"/>
        <v>4343</v>
      </c>
      <c r="CJ10" s="57">
        <f t="shared" si="22"/>
        <v>47877</v>
      </c>
      <c r="CK10" s="57">
        <f t="shared" si="22"/>
        <v>40371</v>
      </c>
      <c r="CL10" s="57">
        <f t="shared" si="22"/>
        <v>88248</v>
      </c>
      <c r="CM10" s="94">
        <f t="shared" ref="CM10:CO10" si="23">CJ10/CA10</f>
        <v>0.87401876665814748</v>
      </c>
      <c r="CN10" s="94">
        <f t="shared" si="23"/>
        <v>0.94388721329873049</v>
      </c>
      <c r="CO10" s="94">
        <f t="shared" si="23"/>
        <v>0.90465304616141629</v>
      </c>
      <c r="CP10" s="92">
        <v>19573</v>
      </c>
      <c r="CQ10" s="92">
        <v>17589</v>
      </c>
      <c r="CR10" s="92">
        <f t="shared" ref="CR10:CR12" si="24">CP10+CQ10</f>
        <v>37162</v>
      </c>
      <c r="CS10" s="96">
        <v>16573</v>
      </c>
      <c r="CT10" s="92">
        <v>15521</v>
      </c>
      <c r="CU10" s="92">
        <f t="shared" ref="CU10:CU12" si="25">CS10+CT10</f>
        <v>32094</v>
      </c>
      <c r="CV10" s="92">
        <v>1154</v>
      </c>
      <c r="CW10" s="92">
        <v>992</v>
      </c>
      <c r="CX10" s="92">
        <f t="shared" ref="CX10:CX11" si="26">CV10+CW10</f>
        <v>2146</v>
      </c>
      <c r="CY10" s="93">
        <f t="shared" ref="CY10:DA10" si="27">CS10+CV10</f>
        <v>17727</v>
      </c>
      <c r="CZ10" s="57">
        <f t="shared" si="27"/>
        <v>16513</v>
      </c>
      <c r="DA10" s="57">
        <f t="shared" si="27"/>
        <v>34240</v>
      </c>
      <c r="DB10" s="94">
        <f t="shared" ref="DB10:DD10" si="28">CY10/CP10</f>
        <v>0.90568640474122519</v>
      </c>
      <c r="DC10" s="94">
        <f t="shared" si="28"/>
        <v>0.93882540224003641</v>
      </c>
      <c r="DD10" s="94">
        <f t="shared" si="28"/>
        <v>0.92137129325655243</v>
      </c>
      <c r="DE10" s="92">
        <v>3318</v>
      </c>
      <c r="DF10" s="92">
        <v>2423</v>
      </c>
      <c r="DG10" s="92">
        <f t="shared" ref="DG10:DG12" si="29">DE10+DF10</f>
        <v>5741</v>
      </c>
      <c r="DH10" s="96">
        <v>1157</v>
      </c>
      <c r="DI10" s="92">
        <v>938</v>
      </c>
      <c r="DJ10" s="92">
        <f t="shared" ref="DJ10:DJ12" si="30">DH10+DI10</f>
        <v>2095</v>
      </c>
      <c r="DK10" s="92">
        <v>406</v>
      </c>
      <c r="DL10" s="92">
        <v>321</v>
      </c>
      <c r="DM10" s="92">
        <f t="shared" ref="DM10:DM11" si="31">DK10+DL10</f>
        <v>727</v>
      </c>
      <c r="DN10" s="93">
        <f t="shared" ref="DN10:DP10" si="32">DH10+DK10</f>
        <v>1563</v>
      </c>
      <c r="DO10" s="57">
        <f t="shared" si="32"/>
        <v>1259</v>
      </c>
      <c r="DP10" s="57">
        <f t="shared" si="32"/>
        <v>2822</v>
      </c>
      <c r="DQ10" s="94">
        <f t="shared" ref="DQ10:DS10" si="33">DN10/DE10</f>
        <v>0.47106690777576854</v>
      </c>
      <c r="DR10" s="94">
        <f t="shared" si="33"/>
        <v>0.51960379694593484</v>
      </c>
      <c r="DS10" s="94">
        <f t="shared" si="33"/>
        <v>0.49155199442605818</v>
      </c>
      <c r="DT10" s="57">
        <f t="shared" ref="DT10:EE10" si="34">CP10+DE10</f>
        <v>22891</v>
      </c>
      <c r="DU10" s="57">
        <f t="shared" si="34"/>
        <v>20012</v>
      </c>
      <c r="DV10" s="57">
        <f t="shared" si="34"/>
        <v>42903</v>
      </c>
      <c r="DW10" s="57">
        <f t="shared" si="34"/>
        <v>17730</v>
      </c>
      <c r="DX10" s="57">
        <f t="shared" si="34"/>
        <v>16459</v>
      </c>
      <c r="DY10" s="57">
        <f t="shared" si="34"/>
        <v>34189</v>
      </c>
      <c r="DZ10" s="57">
        <f t="shared" si="34"/>
        <v>1560</v>
      </c>
      <c r="EA10" s="57">
        <f t="shared" si="34"/>
        <v>1313</v>
      </c>
      <c r="EB10" s="57">
        <f t="shared" si="34"/>
        <v>2873</v>
      </c>
      <c r="EC10" s="57">
        <f t="shared" si="34"/>
        <v>19290</v>
      </c>
      <c r="ED10" s="57">
        <f t="shared" si="34"/>
        <v>17772</v>
      </c>
      <c r="EE10" s="57">
        <f t="shared" si="34"/>
        <v>37062</v>
      </c>
      <c r="EF10" s="94">
        <f t="shared" ref="EF10:EH10" si="35">EC10/DT10</f>
        <v>0.84268926652396137</v>
      </c>
      <c r="EG10" s="94">
        <f t="shared" si="35"/>
        <v>0.88806715970417749</v>
      </c>
      <c r="EH10" s="94">
        <f t="shared" si="35"/>
        <v>0.86385567442836164</v>
      </c>
      <c r="EI10" s="57">
        <f t="shared" ref="EI10:EK10" si="36">+AQ10</f>
        <v>623877</v>
      </c>
      <c r="EJ10" s="57">
        <f t="shared" si="36"/>
        <v>502405</v>
      </c>
      <c r="EK10" s="57">
        <f t="shared" si="36"/>
        <v>1126282</v>
      </c>
      <c r="EL10" s="57">
        <v>518542</v>
      </c>
      <c r="EM10" s="57">
        <v>443468</v>
      </c>
      <c r="EN10" s="57">
        <f t="shared" ref="EN10" si="37">EL10+EM10</f>
        <v>962010</v>
      </c>
      <c r="EO10" s="125">
        <f t="shared" ref="EO10:EQ10" si="38">+EL10*100/EI10</f>
        <v>83.116062941894</v>
      </c>
      <c r="EP10" s="125">
        <f t="shared" si="38"/>
        <v>88.269025985012092</v>
      </c>
      <c r="EQ10" s="125">
        <f t="shared" si="38"/>
        <v>85.414665243695623</v>
      </c>
      <c r="ER10" s="57">
        <f t="shared" ref="ER10:ET10" si="39">+CJ10</f>
        <v>47877</v>
      </c>
      <c r="ES10" s="57">
        <f t="shared" si="39"/>
        <v>40371</v>
      </c>
      <c r="ET10" s="57">
        <f t="shared" si="39"/>
        <v>88248</v>
      </c>
      <c r="EU10" s="57">
        <v>37600</v>
      </c>
      <c r="EV10" s="57">
        <v>33286</v>
      </c>
      <c r="EW10" s="57">
        <f t="shared" ref="EW10:EW11" si="40">EU10+EV10</f>
        <v>70886</v>
      </c>
      <c r="EX10" s="125">
        <f t="shared" ref="EX10:EZ10" si="41">+EU10*100/ER10</f>
        <v>78.534578189945066</v>
      </c>
      <c r="EY10" s="125">
        <f t="shared" si="41"/>
        <v>82.450273711327441</v>
      </c>
      <c r="EZ10" s="125">
        <f t="shared" si="41"/>
        <v>80.325899737104521</v>
      </c>
      <c r="FA10" s="57">
        <f t="shared" ref="FA10:FC10" si="42">+EC10</f>
        <v>19290</v>
      </c>
      <c r="FB10" s="57">
        <f t="shared" si="42"/>
        <v>17772</v>
      </c>
      <c r="FC10" s="57">
        <f t="shared" si="42"/>
        <v>37062</v>
      </c>
      <c r="FD10" s="57">
        <v>13612</v>
      </c>
      <c r="FE10" s="57">
        <v>13276</v>
      </c>
      <c r="FF10" s="57">
        <f t="shared" ref="FF10" si="43">FD10+FE10</f>
        <v>26888</v>
      </c>
      <c r="FG10" s="125">
        <f t="shared" ref="FG10:FI10" si="44">+FD10*100/FA10</f>
        <v>70.565059616381546</v>
      </c>
      <c r="FH10" s="125">
        <f t="shared" si="44"/>
        <v>74.701778077875304</v>
      </c>
      <c r="FI10" s="125">
        <f t="shared" si="44"/>
        <v>72.548702174734231</v>
      </c>
      <c r="FO10" s="97"/>
    </row>
    <row r="11" spans="1:171" s="95" customFormat="1" ht="28.5">
      <c r="A11" s="103">
        <v>2</v>
      </c>
      <c r="B11" s="168"/>
      <c r="C11" s="117" t="s">
        <v>57</v>
      </c>
      <c r="D11" s="92">
        <v>45572</v>
      </c>
      <c r="E11" s="92">
        <v>40439</v>
      </c>
      <c r="F11" s="92">
        <f t="shared" si="0"/>
        <v>86011</v>
      </c>
      <c r="G11" s="92">
        <v>44018</v>
      </c>
      <c r="H11" s="92">
        <v>39761</v>
      </c>
      <c r="I11" s="92">
        <f t="shared" si="1"/>
        <v>83779</v>
      </c>
      <c r="J11" s="92">
        <v>463</v>
      </c>
      <c r="K11" s="92">
        <v>232</v>
      </c>
      <c r="L11" s="92">
        <f t="shared" si="2"/>
        <v>695</v>
      </c>
      <c r="M11" s="93">
        <f t="shared" ref="M11:M26" si="45">G11+J11</f>
        <v>44481</v>
      </c>
      <c r="N11" s="57">
        <f t="shared" ref="N11:N26" si="46">H11+K11</f>
        <v>39993</v>
      </c>
      <c r="O11" s="57">
        <f t="shared" ref="O11:O26" si="47">I11+L11</f>
        <v>84474</v>
      </c>
      <c r="P11" s="94">
        <f t="shared" ref="P11:P26" si="48">M11/D11</f>
        <v>0.97605986131835343</v>
      </c>
      <c r="Q11" s="94">
        <f t="shared" ref="Q11:Q26" si="49">N11/E11</f>
        <v>0.98897104280521275</v>
      </c>
      <c r="R11" s="94">
        <f t="shared" ref="R11:R26" si="50">O11/F11</f>
        <v>0.9821301926497773</v>
      </c>
      <c r="S11" s="92">
        <v>1862</v>
      </c>
      <c r="T11" s="92">
        <v>544</v>
      </c>
      <c r="U11" s="92">
        <f t="shared" si="5"/>
        <v>2406</v>
      </c>
      <c r="V11" s="92">
        <v>1449</v>
      </c>
      <c r="W11" s="92">
        <v>427</v>
      </c>
      <c r="X11" s="92">
        <f t="shared" si="6"/>
        <v>1876</v>
      </c>
      <c r="Y11" s="92">
        <v>30</v>
      </c>
      <c r="Z11" s="92">
        <v>10</v>
      </c>
      <c r="AA11" s="92">
        <f t="shared" si="7"/>
        <v>40</v>
      </c>
      <c r="AB11" s="93">
        <f t="shared" ref="AB11" si="51">V11+Y11</f>
        <v>1479</v>
      </c>
      <c r="AC11" s="57">
        <f t="shared" ref="AC11" si="52">W11+Z11</f>
        <v>437</v>
      </c>
      <c r="AD11" s="57">
        <f t="shared" ref="AD11" si="53">X11+AA11</f>
        <v>1916</v>
      </c>
      <c r="AE11" s="94">
        <f t="shared" ref="AE11" si="54">AB11/S11</f>
        <v>0.79430719656283566</v>
      </c>
      <c r="AF11" s="94">
        <f t="shared" ref="AF11" si="55">AC11/T11</f>
        <v>0.8033088235294118</v>
      </c>
      <c r="AG11" s="94">
        <f t="shared" ref="AG11" si="56">AD11/U11</f>
        <v>0.79634247714048212</v>
      </c>
      <c r="AH11" s="57">
        <f t="shared" ref="AH11" si="57">D11+S11</f>
        <v>47434</v>
      </c>
      <c r="AI11" s="57">
        <f t="shared" ref="AI11" si="58">E11+T11</f>
        <v>40983</v>
      </c>
      <c r="AJ11" s="57">
        <f t="shared" ref="AJ11" si="59">F11+U11</f>
        <v>88417</v>
      </c>
      <c r="AK11" s="57">
        <f t="shared" ref="AK11" si="60">G11+V11</f>
        <v>45467</v>
      </c>
      <c r="AL11" s="57">
        <f t="shared" ref="AL11" si="61">H11+W11</f>
        <v>40188</v>
      </c>
      <c r="AM11" s="57">
        <f t="shared" ref="AM11" si="62">I11+X11</f>
        <v>85655</v>
      </c>
      <c r="AN11" s="57">
        <f t="shared" ref="AN11" si="63">J11+Y11</f>
        <v>493</v>
      </c>
      <c r="AO11" s="57">
        <f t="shared" ref="AO11" si="64">K11+Z11</f>
        <v>242</v>
      </c>
      <c r="AP11" s="57">
        <f t="shared" ref="AP11" si="65">L11+AA11</f>
        <v>735</v>
      </c>
      <c r="AQ11" s="57">
        <f t="shared" ref="AQ11" si="66">M11+AB11</f>
        <v>45960</v>
      </c>
      <c r="AR11" s="57">
        <f t="shared" ref="AR11" si="67">N11+AC11</f>
        <v>40430</v>
      </c>
      <c r="AS11" s="57">
        <f t="shared" ref="AS11" si="68">O11+AD11</f>
        <v>86390</v>
      </c>
      <c r="AT11" s="94">
        <f t="shared" ref="AT11" si="69">AQ11/AH11</f>
        <v>0.96892524349622633</v>
      </c>
      <c r="AU11" s="94">
        <f t="shared" ref="AU11" si="70">AR11/AI11</f>
        <v>0.98650660029768444</v>
      </c>
      <c r="AV11" s="94">
        <f t="shared" ref="AV11" si="71">AS11/AJ11</f>
        <v>0.97707454448805098</v>
      </c>
      <c r="AW11" s="92">
        <v>2022</v>
      </c>
      <c r="AX11" s="92">
        <v>1722</v>
      </c>
      <c r="AY11" s="92">
        <f t="shared" si="12"/>
        <v>3744</v>
      </c>
      <c r="AZ11" s="92">
        <v>1920</v>
      </c>
      <c r="BA11" s="92">
        <v>1682</v>
      </c>
      <c r="BB11" s="92">
        <f t="shared" si="13"/>
        <v>3602</v>
      </c>
      <c r="BC11" s="92">
        <v>31</v>
      </c>
      <c r="BD11" s="92">
        <v>14</v>
      </c>
      <c r="BE11" s="92">
        <f t="shared" ref="BE11" si="72">BC11+BD11</f>
        <v>45</v>
      </c>
      <c r="BF11" s="93">
        <f t="shared" ref="BF11" si="73">AZ11+BC11</f>
        <v>1951</v>
      </c>
      <c r="BG11" s="57">
        <f t="shared" ref="BG11" si="74">BA11+BD11</f>
        <v>1696</v>
      </c>
      <c r="BH11" s="57">
        <f t="shared" ref="BH11" si="75">BB11+BE11</f>
        <v>3647</v>
      </c>
      <c r="BI11" s="94">
        <f t="shared" ref="BI11" si="76">BF11/AW11</f>
        <v>0.96488625123639959</v>
      </c>
      <c r="BJ11" s="94">
        <f t="shared" ref="BJ11" si="77">BG11/AX11</f>
        <v>0.98490127758420443</v>
      </c>
      <c r="BK11" s="94">
        <f t="shared" ref="BK11" si="78">BH11/AY11</f>
        <v>0.97409188034188032</v>
      </c>
      <c r="BL11" s="92">
        <v>123</v>
      </c>
      <c r="BM11" s="92">
        <v>29</v>
      </c>
      <c r="BN11" s="92">
        <f t="shared" si="17"/>
        <v>152</v>
      </c>
      <c r="BO11" s="92">
        <v>84</v>
      </c>
      <c r="BP11" s="92">
        <v>23</v>
      </c>
      <c r="BQ11" s="92">
        <f t="shared" si="18"/>
        <v>107</v>
      </c>
      <c r="BR11" s="92">
        <v>2</v>
      </c>
      <c r="BS11" s="92">
        <v>1</v>
      </c>
      <c r="BT11" s="92">
        <f t="shared" ref="BT11" si="79">BR11+BS11</f>
        <v>3</v>
      </c>
      <c r="BU11" s="93">
        <f t="shared" ref="BU11" si="80">BO11+BR11</f>
        <v>86</v>
      </c>
      <c r="BV11" s="57">
        <f t="shared" ref="BV11" si="81">BP11+BS11</f>
        <v>24</v>
      </c>
      <c r="BW11" s="57">
        <f t="shared" ref="BW11" si="82">BQ11+BT11</f>
        <v>110</v>
      </c>
      <c r="BX11" s="94">
        <f t="shared" ref="BX11" si="83">BU11/BL11</f>
        <v>0.69918699186991873</v>
      </c>
      <c r="BY11" s="94">
        <f t="shared" ref="BY11" si="84">BV11/BM11</f>
        <v>0.82758620689655171</v>
      </c>
      <c r="BZ11" s="94">
        <f t="shared" ref="BZ11" si="85">BW11/BN11</f>
        <v>0.72368421052631582</v>
      </c>
      <c r="CA11" s="57">
        <f t="shared" ref="CA11" si="86">AW11+BL11</f>
        <v>2145</v>
      </c>
      <c r="CB11" s="57">
        <f t="shared" ref="CB11" si="87">AX11+BM11</f>
        <v>1751</v>
      </c>
      <c r="CC11" s="57">
        <f t="shared" ref="CC11" si="88">AY11+BN11</f>
        <v>3896</v>
      </c>
      <c r="CD11" s="57">
        <f t="shared" ref="CD11" si="89">AZ11+BO11</f>
        <v>2004</v>
      </c>
      <c r="CE11" s="57">
        <f t="shared" ref="CE11" si="90">BA11+BP11</f>
        <v>1705</v>
      </c>
      <c r="CF11" s="57">
        <f t="shared" ref="CF11" si="91">BB11+BQ11</f>
        <v>3709</v>
      </c>
      <c r="CG11" s="57">
        <f t="shared" ref="CG11" si="92">BC11+BR11</f>
        <v>33</v>
      </c>
      <c r="CH11" s="57">
        <f t="shared" ref="CH11" si="93">BD11+BS11</f>
        <v>15</v>
      </c>
      <c r="CI11" s="57">
        <f t="shared" ref="CI11" si="94">BE11+BT11</f>
        <v>48</v>
      </c>
      <c r="CJ11" s="57">
        <f t="shared" ref="CJ11" si="95">BF11+BU11</f>
        <v>2037</v>
      </c>
      <c r="CK11" s="57">
        <f t="shared" ref="CK11" si="96">BG11+BV11</f>
        <v>1720</v>
      </c>
      <c r="CL11" s="57">
        <f t="shared" ref="CL11" si="97">BH11+BW11</f>
        <v>3757</v>
      </c>
      <c r="CM11" s="94">
        <f t="shared" ref="CM11" si="98">CJ11/CA11</f>
        <v>0.94965034965034967</v>
      </c>
      <c r="CN11" s="94">
        <f t="shared" ref="CN11" si="99">CK11/CB11</f>
        <v>0.98229583095374073</v>
      </c>
      <c r="CO11" s="94">
        <f t="shared" ref="CO11" si="100">CL11/CC11</f>
        <v>0.96432238193018482</v>
      </c>
      <c r="CP11" s="92">
        <v>1470</v>
      </c>
      <c r="CQ11" s="92">
        <v>1574</v>
      </c>
      <c r="CR11" s="92">
        <f t="shared" si="24"/>
        <v>3044</v>
      </c>
      <c r="CS11" s="92">
        <v>1373</v>
      </c>
      <c r="CT11" s="92">
        <v>1535</v>
      </c>
      <c r="CU11" s="92">
        <f t="shared" si="25"/>
        <v>2908</v>
      </c>
      <c r="CV11" s="92">
        <v>24</v>
      </c>
      <c r="CW11" s="92">
        <v>15</v>
      </c>
      <c r="CX11" s="92">
        <f t="shared" si="26"/>
        <v>39</v>
      </c>
      <c r="CY11" s="93">
        <f t="shared" ref="CY11" si="101">CS11+CV11</f>
        <v>1397</v>
      </c>
      <c r="CZ11" s="57">
        <f t="shared" ref="CZ11" si="102">CT11+CW11</f>
        <v>1550</v>
      </c>
      <c r="DA11" s="57">
        <f t="shared" ref="DA11" si="103">CU11+CX11</f>
        <v>2947</v>
      </c>
      <c r="DB11" s="94">
        <f t="shared" ref="DB11" si="104">CY11/CP11</f>
        <v>0.9503401360544218</v>
      </c>
      <c r="DC11" s="94">
        <f t="shared" ref="DC11" si="105">CZ11/CQ11</f>
        <v>0.98475222363405335</v>
      </c>
      <c r="DD11" s="94">
        <f t="shared" ref="DD11" si="106">DA11/CR11</f>
        <v>0.96813403416557164</v>
      </c>
      <c r="DE11" s="92">
        <v>82</v>
      </c>
      <c r="DF11" s="92">
        <v>27</v>
      </c>
      <c r="DG11" s="92">
        <f t="shared" si="29"/>
        <v>109</v>
      </c>
      <c r="DH11" s="92">
        <v>61</v>
      </c>
      <c r="DI11" s="92">
        <v>14</v>
      </c>
      <c r="DJ11" s="92">
        <f t="shared" si="30"/>
        <v>75</v>
      </c>
      <c r="DK11" s="92">
        <v>6</v>
      </c>
      <c r="DL11" s="92">
        <v>1</v>
      </c>
      <c r="DM11" s="92">
        <f t="shared" si="31"/>
        <v>7</v>
      </c>
      <c r="DN11" s="93">
        <f t="shared" ref="DN11" si="107">DH11+DK11</f>
        <v>67</v>
      </c>
      <c r="DO11" s="57">
        <f t="shared" ref="DO11" si="108">DI11+DL11</f>
        <v>15</v>
      </c>
      <c r="DP11" s="57">
        <f t="shared" ref="DP11" si="109">DJ11+DM11</f>
        <v>82</v>
      </c>
      <c r="DQ11" s="94">
        <f t="shared" ref="DQ11" si="110">DN11/DE11</f>
        <v>0.81707317073170727</v>
      </c>
      <c r="DR11" s="94">
        <f t="shared" ref="DR11" si="111">DO11/DF11</f>
        <v>0.55555555555555558</v>
      </c>
      <c r="DS11" s="94">
        <f t="shared" ref="DS11" si="112">DP11/DG11</f>
        <v>0.75229357798165142</v>
      </c>
      <c r="DT11" s="57">
        <f t="shared" ref="DT11" si="113">CP11+DE11</f>
        <v>1552</v>
      </c>
      <c r="DU11" s="57">
        <f t="shared" ref="DU11" si="114">CQ11+DF11</f>
        <v>1601</v>
      </c>
      <c r="DV11" s="57">
        <f t="shared" ref="DV11" si="115">CR11+DG11</f>
        <v>3153</v>
      </c>
      <c r="DW11" s="57">
        <f t="shared" ref="DW11" si="116">CS11+DH11</f>
        <v>1434</v>
      </c>
      <c r="DX11" s="57">
        <f t="shared" ref="DX11" si="117">CT11+DI11</f>
        <v>1549</v>
      </c>
      <c r="DY11" s="57">
        <f t="shared" ref="DY11" si="118">CU11+DJ11</f>
        <v>2983</v>
      </c>
      <c r="DZ11" s="57">
        <f t="shared" ref="DZ11" si="119">CV11+DK11</f>
        <v>30</v>
      </c>
      <c r="EA11" s="57">
        <f t="shared" ref="EA11" si="120">CW11+DL11</f>
        <v>16</v>
      </c>
      <c r="EB11" s="57">
        <f t="shared" ref="EB11" si="121">CX11+DM11</f>
        <v>46</v>
      </c>
      <c r="EC11" s="57">
        <f t="shared" ref="EC11" si="122">CY11+DN11</f>
        <v>1464</v>
      </c>
      <c r="ED11" s="57">
        <f t="shared" ref="ED11" si="123">CZ11+DO11</f>
        <v>1565</v>
      </c>
      <c r="EE11" s="57">
        <f t="shared" ref="EE11" si="124">DA11+DP11</f>
        <v>3029</v>
      </c>
      <c r="EF11" s="94">
        <f t="shared" ref="EF11" si="125">EC11/DT11</f>
        <v>0.94329896907216493</v>
      </c>
      <c r="EG11" s="94">
        <f t="shared" ref="EG11" si="126">ED11/DU11</f>
        <v>0.97751405371642719</v>
      </c>
      <c r="EH11" s="94">
        <f t="shared" ref="EH11" si="127">EE11/DV11</f>
        <v>0.9606723755153822</v>
      </c>
      <c r="EI11" s="57">
        <f t="shared" ref="EI11" si="128">+AQ11</f>
        <v>45960</v>
      </c>
      <c r="EJ11" s="57">
        <f t="shared" ref="EJ11" si="129">+AR11</f>
        <v>40430</v>
      </c>
      <c r="EK11" s="57">
        <f t="shared" ref="EK11" si="130">+AS11</f>
        <v>86390</v>
      </c>
      <c r="EL11" s="57">
        <v>38640</v>
      </c>
      <c r="EM11" s="57">
        <v>37252</v>
      </c>
      <c r="EN11" s="57">
        <f t="shared" ref="EN11:EN12" si="131">EL11+EM11</f>
        <v>75892</v>
      </c>
      <c r="EO11" s="125">
        <f t="shared" ref="EO11" si="132">+EL11*100/EI11</f>
        <v>84.073107049608353</v>
      </c>
      <c r="EP11" s="125">
        <f t="shared" ref="EP11" si="133">+EM11*100/EJ11</f>
        <v>92.139500371011621</v>
      </c>
      <c r="EQ11" s="125">
        <f t="shared" ref="EQ11" si="134">+EN11*100/EK11</f>
        <v>87.848130570667905</v>
      </c>
      <c r="ER11" s="57">
        <f t="shared" ref="ER11" si="135">+CJ11</f>
        <v>2037</v>
      </c>
      <c r="ES11" s="57">
        <f t="shared" ref="ES11" si="136">+CK11</f>
        <v>1720</v>
      </c>
      <c r="ET11" s="57">
        <f t="shared" ref="ET11" si="137">+CL11</f>
        <v>3757</v>
      </c>
      <c r="EU11" s="57">
        <v>1608</v>
      </c>
      <c r="EV11" s="57">
        <v>1480</v>
      </c>
      <c r="EW11" s="57">
        <f t="shared" si="40"/>
        <v>3088</v>
      </c>
      <c r="EX11" s="125">
        <f t="shared" ref="EX11" si="138">+EU11*100/ER11</f>
        <v>78.939617083946985</v>
      </c>
      <c r="EY11" s="125">
        <f t="shared" ref="EY11" si="139">+EV11*100/ES11</f>
        <v>86.04651162790698</v>
      </c>
      <c r="EZ11" s="125">
        <f t="shared" ref="EZ11" si="140">+EW11*100/ET11</f>
        <v>82.193239286664891</v>
      </c>
      <c r="FA11" s="57">
        <f t="shared" ref="FA11" si="141">+EC11</f>
        <v>1464</v>
      </c>
      <c r="FB11" s="57">
        <f t="shared" ref="FB11" si="142">+ED11</f>
        <v>1565</v>
      </c>
      <c r="FC11" s="57">
        <f t="shared" ref="FC11" si="143">+EE11</f>
        <v>3029</v>
      </c>
      <c r="FD11" s="57">
        <v>1071</v>
      </c>
      <c r="FE11" s="57">
        <v>1375</v>
      </c>
      <c r="FF11" s="57">
        <f t="shared" ref="FF11" si="144">FD11+FE11</f>
        <v>2446</v>
      </c>
      <c r="FG11" s="125">
        <f t="shared" ref="FG11" si="145">+FD11*100/FA11</f>
        <v>73.155737704918039</v>
      </c>
      <c r="FH11" s="125">
        <f t="shared" ref="FH11" si="146">+FE11*100/FB11</f>
        <v>87.859424920127793</v>
      </c>
      <c r="FI11" s="125">
        <f t="shared" ref="FI11" si="147">+FF11*100/FC11</f>
        <v>80.7527236711786</v>
      </c>
    </row>
    <row r="12" spans="1:171" ht="46.5" customHeight="1">
      <c r="A12" s="103">
        <v>3</v>
      </c>
      <c r="B12" s="123" t="s">
        <v>132</v>
      </c>
      <c r="C12" s="117" t="s">
        <v>76</v>
      </c>
      <c r="D12" s="61">
        <v>225936</v>
      </c>
      <c r="E12" s="61">
        <v>236432</v>
      </c>
      <c r="F12" s="92">
        <f t="shared" si="0"/>
        <v>462368</v>
      </c>
      <c r="G12" s="61">
        <v>132911</v>
      </c>
      <c r="H12" s="61">
        <v>157450</v>
      </c>
      <c r="I12" s="92">
        <f t="shared" si="1"/>
        <v>290361</v>
      </c>
      <c r="J12" s="62"/>
      <c r="K12" s="62"/>
      <c r="L12" s="62"/>
      <c r="M12" s="93">
        <f t="shared" si="45"/>
        <v>132911</v>
      </c>
      <c r="N12" s="57">
        <f t="shared" si="46"/>
        <v>157450</v>
      </c>
      <c r="O12" s="57">
        <f t="shared" si="47"/>
        <v>290361</v>
      </c>
      <c r="P12" s="94">
        <f t="shared" si="48"/>
        <v>0.58826835918136111</v>
      </c>
      <c r="Q12" s="94">
        <f t="shared" si="49"/>
        <v>0.66594200446640051</v>
      </c>
      <c r="R12" s="94">
        <f t="shared" si="50"/>
        <v>0.62798679839435256</v>
      </c>
      <c r="S12" s="126">
        <f>33085+120374</f>
        <v>153459</v>
      </c>
      <c r="T12" s="126">
        <f>23384+98267</f>
        <v>121651</v>
      </c>
      <c r="U12" s="92">
        <f t="shared" si="5"/>
        <v>275110</v>
      </c>
      <c r="V12" s="126">
        <f>7902+115399</f>
        <v>123301</v>
      </c>
      <c r="W12" s="126">
        <f>6360+93554</f>
        <v>99914</v>
      </c>
      <c r="X12" s="92">
        <f t="shared" si="6"/>
        <v>223215</v>
      </c>
      <c r="Y12" s="62"/>
      <c r="Z12" s="62"/>
      <c r="AA12" s="62"/>
      <c r="AB12" s="93">
        <f t="shared" ref="AB12" si="148">V12+Y12</f>
        <v>123301</v>
      </c>
      <c r="AC12" s="57">
        <f t="shared" ref="AC12" si="149">W12+Z12</f>
        <v>99914</v>
      </c>
      <c r="AD12" s="57">
        <f t="shared" ref="AD12" si="150">X12+AA12</f>
        <v>223215</v>
      </c>
      <c r="AE12" s="94">
        <f t="shared" ref="AE12" si="151">AB12/S12</f>
        <v>0.80347845352830394</v>
      </c>
      <c r="AF12" s="94">
        <f t="shared" ref="AF12" si="152">AC12/T12</f>
        <v>0.82131671749512947</v>
      </c>
      <c r="AG12" s="94">
        <f t="shared" ref="AG12" si="153">AD12/U12</f>
        <v>0.81136636254589078</v>
      </c>
      <c r="AH12" s="57">
        <f t="shared" ref="AH12" si="154">D12+S12</f>
        <v>379395</v>
      </c>
      <c r="AI12" s="57">
        <f t="shared" ref="AI12" si="155">E12+T12</f>
        <v>358083</v>
      </c>
      <c r="AJ12" s="57">
        <f t="shared" ref="AJ12" si="156">F12+U12</f>
        <v>737478</v>
      </c>
      <c r="AK12" s="57">
        <f t="shared" ref="AK12" si="157">G12+V12</f>
        <v>256212</v>
      </c>
      <c r="AL12" s="57">
        <f t="shared" ref="AL12" si="158">H12+W12</f>
        <v>257364</v>
      </c>
      <c r="AM12" s="57">
        <f t="shared" ref="AM12" si="159">I12+X12</f>
        <v>513576</v>
      </c>
      <c r="AN12" s="127"/>
      <c r="AO12" s="127"/>
      <c r="AP12" s="127"/>
      <c r="AQ12" s="57">
        <f t="shared" ref="AQ12" si="160">M12+AB12</f>
        <v>256212</v>
      </c>
      <c r="AR12" s="57">
        <f t="shared" ref="AR12" si="161">N12+AC12</f>
        <v>257364</v>
      </c>
      <c r="AS12" s="57">
        <f t="shared" ref="AS12" si="162">O12+AD12</f>
        <v>513576</v>
      </c>
      <c r="AT12" s="94">
        <f t="shared" ref="AT12" si="163">AQ12/AH12</f>
        <v>0.6753172814612739</v>
      </c>
      <c r="AU12" s="94">
        <f t="shared" ref="AU12" si="164">AR12/AI12</f>
        <v>0.7187272224595973</v>
      </c>
      <c r="AV12" s="94">
        <f t="shared" ref="AV12" si="165">AS12/AJ12</f>
        <v>0.69639501110541602</v>
      </c>
      <c r="AW12" s="61">
        <v>38218</v>
      </c>
      <c r="AX12" s="61">
        <v>45769</v>
      </c>
      <c r="AY12" s="92">
        <f t="shared" si="12"/>
        <v>83987</v>
      </c>
      <c r="AZ12" s="61">
        <v>17978</v>
      </c>
      <c r="BA12" s="61">
        <v>25890</v>
      </c>
      <c r="BB12" s="92">
        <f t="shared" si="13"/>
        <v>43868</v>
      </c>
      <c r="BC12" s="62"/>
      <c r="BD12" s="62"/>
      <c r="BE12" s="62"/>
      <c r="BF12" s="93">
        <f t="shared" ref="BF12" si="166">AZ12+BC12</f>
        <v>17978</v>
      </c>
      <c r="BG12" s="57">
        <f t="shared" ref="BG12" si="167">BA12+BD12</f>
        <v>25890</v>
      </c>
      <c r="BH12" s="57">
        <f t="shared" ref="BH12" si="168">BB12+BE12</f>
        <v>43868</v>
      </c>
      <c r="BI12" s="94">
        <f t="shared" ref="BI12" si="169">BF12/AW12</f>
        <v>0.47040661468418021</v>
      </c>
      <c r="BJ12" s="94">
        <f t="shared" ref="BJ12" si="170">BG12/AX12</f>
        <v>0.56566671764731591</v>
      </c>
      <c r="BK12" s="94">
        <f t="shared" ref="BK12" si="171">BH12/AY12</f>
        <v>0.52231893031064336</v>
      </c>
      <c r="BL12" s="126">
        <f>8216+27348</f>
        <v>35564</v>
      </c>
      <c r="BM12" s="126">
        <f>6511+25428</f>
        <v>31939</v>
      </c>
      <c r="BN12" s="92">
        <f t="shared" si="17"/>
        <v>67503</v>
      </c>
      <c r="BO12" s="126">
        <f>1751+25731</f>
        <v>27482</v>
      </c>
      <c r="BP12" s="126">
        <f>1724+23862</f>
        <v>25586</v>
      </c>
      <c r="BQ12" s="92">
        <f t="shared" si="18"/>
        <v>53068</v>
      </c>
      <c r="BR12" s="62"/>
      <c r="BS12" s="62"/>
      <c r="BT12" s="62"/>
      <c r="BU12" s="93">
        <f t="shared" ref="BU12" si="172">BO12+BR12</f>
        <v>27482</v>
      </c>
      <c r="BV12" s="57">
        <f t="shared" ref="BV12" si="173">BP12+BS12</f>
        <v>25586</v>
      </c>
      <c r="BW12" s="57">
        <f t="shared" ref="BW12" si="174">BQ12+BT12</f>
        <v>53068</v>
      </c>
      <c r="BX12" s="94">
        <f t="shared" ref="BX12" si="175">BU12/BL12</f>
        <v>0.77274772241592626</v>
      </c>
      <c r="BY12" s="94">
        <f t="shared" ref="BY12" si="176">BV12/BM12</f>
        <v>0.80108957700616801</v>
      </c>
      <c r="BZ12" s="94">
        <f t="shared" ref="BZ12" si="177">BW12/BN12</f>
        <v>0.78615765225249246</v>
      </c>
      <c r="CA12" s="57">
        <f t="shared" ref="CA12" si="178">AW12+BL12</f>
        <v>73782</v>
      </c>
      <c r="CB12" s="57">
        <f t="shared" ref="CB12" si="179">AX12+BM12</f>
        <v>77708</v>
      </c>
      <c r="CC12" s="57">
        <f t="shared" ref="CC12" si="180">AY12+BN12</f>
        <v>151490</v>
      </c>
      <c r="CD12" s="57">
        <f t="shared" ref="CD12" si="181">AZ12+BO12</f>
        <v>45460</v>
      </c>
      <c r="CE12" s="57">
        <f t="shared" ref="CE12" si="182">BA12+BP12</f>
        <v>51476</v>
      </c>
      <c r="CF12" s="57">
        <f t="shared" ref="CF12" si="183">BB12+BQ12</f>
        <v>96936</v>
      </c>
      <c r="CG12" s="128"/>
      <c r="CH12" s="128"/>
      <c r="CI12" s="128"/>
      <c r="CJ12" s="57">
        <f t="shared" ref="CJ12" si="184">BF12+BU12</f>
        <v>45460</v>
      </c>
      <c r="CK12" s="57">
        <f t="shared" ref="CK12" si="185">BG12+BV12</f>
        <v>51476</v>
      </c>
      <c r="CL12" s="57">
        <f t="shared" ref="CL12" si="186">BH12+BW12</f>
        <v>96936</v>
      </c>
      <c r="CM12" s="94">
        <f t="shared" ref="CM12" si="187">CJ12/CA12</f>
        <v>0.61613943780325819</v>
      </c>
      <c r="CN12" s="94">
        <f t="shared" ref="CN12" si="188">CK12/CB12</f>
        <v>0.66242857878210737</v>
      </c>
      <c r="CO12" s="94">
        <f t="shared" ref="CO12" si="189">CL12/CC12</f>
        <v>0.63988382071423855</v>
      </c>
      <c r="CP12" s="61">
        <v>10550</v>
      </c>
      <c r="CQ12" s="61">
        <v>11711</v>
      </c>
      <c r="CR12" s="92">
        <f t="shared" si="24"/>
        <v>22261</v>
      </c>
      <c r="CS12" s="61">
        <v>5750</v>
      </c>
      <c r="CT12" s="61">
        <v>6780</v>
      </c>
      <c r="CU12" s="92">
        <f t="shared" si="25"/>
        <v>12530</v>
      </c>
      <c r="CV12" s="62"/>
      <c r="CW12" s="62"/>
      <c r="CX12" s="62"/>
      <c r="CY12" s="93">
        <f t="shared" ref="CY12" si="190">CS12+CV12</f>
        <v>5750</v>
      </c>
      <c r="CZ12" s="57">
        <f t="shared" ref="CZ12" si="191">CT12+CW12</f>
        <v>6780</v>
      </c>
      <c r="DA12" s="57">
        <f t="shared" ref="DA12" si="192">CU12+CX12</f>
        <v>12530</v>
      </c>
      <c r="DB12" s="94">
        <f t="shared" ref="DB12" si="193">CY12/CP12</f>
        <v>0.54502369668246442</v>
      </c>
      <c r="DC12" s="94">
        <f t="shared" ref="DC12" si="194">CZ12/CQ12</f>
        <v>0.57894287422081803</v>
      </c>
      <c r="DD12" s="94">
        <f t="shared" ref="DD12" si="195">DA12/CR12</f>
        <v>0.56286779569650958</v>
      </c>
      <c r="DE12" s="126">
        <f>1695+6266</f>
        <v>7961</v>
      </c>
      <c r="DF12" s="126">
        <f>1265+6099</f>
        <v>7364</v>
      </c>
      <c r="DG12" s="92">
        <f t="shared" si="29"/>
        <v>15325</v>
      </c>
      <c r="DH12" s="126">
        <f>451+5736</f>
        <v>6187</v>
      </c>
      <c r="DI12" s="126">
        <f>359+5656</f>
        <v>6015</v>
      </c>
      <c r="DJ12" s="92">
        <f t="shared" si="30"/>
        <v>12202</v>
      </c>
      <c r="DK12" s="62"/>
      <c r="DL12" s="62"/>
      <c r="DM12" s="62"/>
      <c r="DN12" s="93">
        <f t="shared" ref="DN12" si="196">DH12+DK12</f>
        <v>6187</v>
      </c>
      <c r="DO12" s="57">
        <f t="shared" ref="DO12" si="197">DI12+DL12</f>
        <v>6015</v>
      </c>
      <c r="DP12" s="57">
        <f t="shared" ref="DP12" si="198">DJ12+DM12</f>
        <v>12202</v>
      </c>
      <c r="DQ12" s="94">
        <f t="shared" ref="DQ12" si="199">DN12/DE12</f>
        <v>0.77716367290541388</v>
      </c>
      <c r="DR12" s="94">
        <f t="shared" ref="DR12" si="200">DO12/DF12</f>
        <v>0.81681151548071695</v>
      </c>
      <c r="DS12" s="94">
        <f t="shared" ref="DS12" si="201">DP12/DG12</f>
        <v>0.79621533442088088</v>
      </c>
      <c r="DT12" s="57">
        <f t="shared" ref="DT12" si="202">CP12+DE12</f>
        <v>18511</v>
      </c>
      <c r="DU12" s="57">
        <f t="shared" ref="DU12" si="203">CQ12+DF12</f>
        <v>19075</v>
      </c>
      <c r="DV12" s="57">
        <f t="shared" ref="DV12" si="204">CR12+DG12</f>
        <v>37586</v>
      </c>
      <c r="DW12" s="57">
        <f t="shared" ref="DW12" si="205">CS12+DH12</f>
        <v>11937</v>
      </c>
      <c r="DX12" s="57">
        <f t="shared" ref="DX12" si="206">CT12+DI12</f>
        <v>12795</v>
      </c>
      <c r="DY12" s="57">
        <f t="shared" ref="DY12" si="207">CU12+DJ12</f>
        <v>24732</v>
      </c>
      <c r="DZ12" s="129"/>
      <c r="EA12" s="129"/>
      <c r="EB12" s="129"/>
      <c r="EC12" s="57">
        <f t="shared" ref="EC12" si="208">CY12+DN12</f>
        <v>11937</v>
      </c>
      <c r="ED12" s="57">
        <f t="shared" ref="ED12" si="209">CZ12+DO12</f>
        <v>12795</v>
      </c>
      <c r="EE12" s="57">
        <f t="shared" ref="EE12" si="210">DA12+DP12</f>
        <v>24732</v>
      </c>
      <c r="EF12" s="94">
        <f t="shared" ref="EF12" si="211">EC12/DT12</f>
        <v>0.64485981308411211</v>
      </c>
      <c r="EG12" s="94">
        <f t="shared" ref="EG12" si="212">ED12/DU12</f>
        <v>0.67077326343381394</v>
      </c>
      <c r="EH12" s="94">
        <f t="shared" ref="EH12" si="213">EE12/DV12</f>
        <v>0.65801096152822858</v>
      </c>
      <c r="EI12" s="57">
        <f t="shared" ref="EI12" si="214">+AQ12</f>
        <v>256212</v>
      </c>
      <c r="EJ12" s="57">
        <f t="shared" ref="EJ12" si="215">+AR12</f>
        <v>257364</v>
      </c>
      <c r="EK12" s="57">
        <f t="shared" ref="EK12" si="216">+AS12</f>
        <v>513576</v>
      </c>
      <c r="EL12" s="130">
        <f>73929+39008</f>
        <v>112937</v>
      </c>
      <c r="EM12" s="130">
        <f>96049+45084</f>
        <v>141133</v>
      </c>
      <c r="EN12" s="57">
        <f t="shared" si="131"/>
        <v>254070</v>
      </c>
      <c r="EO12" s="125">
        <f t="shared" ref="EO12" si="217">+EL12*100/EI12</f>
        <v>44.079512278894043</v>
      </c>
      <c r="EP12" s="125">
        <f t="shared" ref="EP12" si="218">+EM12*100/EJ12</f>
        <v>54.837894965884892</v>
      </c>
      <c r="EQ12" s="125">
        <f t="shared" ref="EQ12" si="219">+EN12*100/EK12</f>
        <v>49.470769662133748</v>
      </c>
      <c r="ER12" s="57">
        <f t="shared" ref="ER12" si="220">+CJ12</f>
        <v>45460</v>
      </c>
      <c r="ES12" s="57">
        <f t="shared" ref="ES12" si="221">+CK12</f>
        <v>51476</v>
      </c>
      <c r="ET12" s="57">
        <f t="shared" ref="ET12" si="222">+CL12</f>
        <v>96936</v>
      </c>
      <c r="EU12" s="131">
        <f>7525+6400</f>
        <v>13925</v>
      </c>
      <c r="EV12" s="131">
        <f>12574+9426</f>
        <v>22000</v>
      </c>
      <c r="EW12" s="57">
        <f t="shared" ref="EW12" si="223">EU12+EV12</f>
        <v>35925</v>
      </c>
      <c r="EX12" s="125">
        <f t="shared" ref="EX12" si="224">+EU12*100/ER12</f>
        <v>30.631324241091068</v>
      </c>
      <c r="EY12" s="125">
        <f t="shared" ref="EY12" si="225">+EV12*100/ES12</f>
        <v>42.738363509208178</v>
      </c>
      <c r="EZ12" s="125">
        <f t="shared" ref="EZ12" si="226">+EW12*100/ET12</f>
        <v>37.06053478583808</v>
      </c>
      <c r="FA12" s="57">
        <f t="shared" ref="FA12" si="227">+EC12</f>
        <v>11937</v>
      </c>
      <c r="FB12" s="57">
        <f t="shared" ref="FB12" si="228">+ED12</f>
        <v>12795</v>
      </c>
      <c r="FC12" s="57">
        <f t="shared" ref="FC12" si="229">+EE12</f>
        <v>24732</v>
      </c>
      <c r="FD12" s="131">
        <f>2566+1994</f>
        <v>4560</v>
      </c>
      <c r="FE12" s="131">
        <f>3195+2501</f>
        <v>5696</v>
      </c>
      <c r="FF12" s="57">
        <f t="shared" ref="FF12" si="230">FD12+FE12</f>
        <v>10256</v>
      </c>
      <c r="FG12" s="125">
        <f t="shared" ref="FG12" si="231">+FD12*100/FA12</f>
        <v>38.200552902739382</v>
      </c>
      <c r="FH12" s="125">
        <f t="shared" ref="FH12" si="232">+FE12*100/FB12</f>
        <v>44.517389605314577</v>
      </c>
      <c r="FI12" s="125">
        <f t="shared" ref="FI12" si="233">+FF12*100/FC12</f>
        <v>41.468542778586446</v>
      </c>
    </row>
    <row r="13" spans="1:171" ht="42" customHeight="1">
      <c r="A13" s="103">
        <v>4</v>
      </c>
      <c r="B13" s="124" t="s">
        <v>134</v>
      </c>
      <c r="C13" s="117" t="s">
        <v>78</v>
      </c>
      <c r="D13" s="61">
        <v>98291</v>
      </c>
      <c r="E13" s="61">
        <v>96562</v>
      </c>
      <c r="F13" s="92">
        <f t="shared" si="0"/>
        <v>194853</v>
      </c>
      <c r="G13" s="61">
        <v>81996</v>
      </c>
      <c r="H13" s="61">
        <v>83932</v>
      </c>
      <c r="I13" s="92">
        <f t="shared" si="1"/>
        <v>165928</v>
      </c>
      <c r="J13" s="62"/>
      <c r="K13" s="62"/>
      <c r="L13" s="62"/>
      <c r="M13" s="93">
        <f t="shared" si="45"/>
        <v>81996</v>
      </c>
      <c r="N13" s="57">
        <f t="shared" si="46"/>
        <v>83932</v>
      </c>
      <c r="O13" s="57">
        <f t="shared" si="47"/>
        <v>165928</v>
      </c>
      <c r="P13" s="94">
        <f t="shared" si="48"/>
        <v>0.83421676450539728</v>
      </c>
      <c r="Q13" s="94">
        <f t="shared" si="49"/>
        <v>0.86920320623019409</v>
      </c>
      <c r="R13" s="94">
        <f t="shared" si="50"/>
        <v>0.85155476179478884</v>
      </c>
      <c r="S13" s="61">
        <v>18763</v>
      </c>
      <c r="T13" s="61">
        <v>12996</v>
      </c>
      <c r="U13" s="92">
        <f t="shared" ref="U13" si="234">S13+T13</f>
        <v>31759</v>
      </c>
      <c r="V13" s="61">
        <v>10088</v>
      </c>
      <c r="W13" s="61">
        <v>7225</v>
      </c>
      <c r="X13" s="92">
        <f t="shared" ref="X13" si="235">V13+W13</f>
        <v>17313</v>
      </c>
      <c r="Y13" s="62"/>
      <c r="Z13" s="62"/>
      <c r="AA13" s="62"/>
      <c r="AB13" s="93">
        <f t="shared" ref="AB13" si="236">V13+Y13</f>
        <v>10088</v>
      </c>
      <c r="AC13" s="57">
        <f t="shared" ref="AC13" si="237">W13+Z13</f>
        <v>7225</v>
      </c>
      <c r="AD13" s="57">
        <f t="shared" ref="AD13" si="238">X13+AA13</f>
        <v>17313</v>
      </c>
      <c r="AE13" s="94">
        <f t="shared" ref="AE13" si="239">AB13/S13</f>
        <v>0.53765389330064484</v>
      </c>
      <c r="AF13" s="94">
        <f t="shared" ref="AF13" si="240">AC13/T13</f>
        <v>0.55594028931979067</v>
      </c>
      <c r="AG13" s="94">
        <f t="shared" ref="AG13" si="241">AD13/U13</f>
        <v>0.54513681161245631</v>
      </c>
      <c r="AH13" s="57">
        <f t="shared" ref="AH13" si="242">D13+S13</f>
        <v>117054</v>
      </c>
      <c r="AI13" s="57">
        <f t="shared" ref="AI13" si="243">E13+T13</f>
        <v>109558</v>
      </c>
      <c r="AJ13" s="57">
        <f t="shared" ref="AJ13" si="244">F13+U13</f>
        <v>226612</v>
      </c>
      <c r="AK13" s="57">
        <f t="shared" ref="AK13" si="245">G13+V13</f>
        <v>92084</v>
      </c>
      <c r="AL13" s="57">
        <f t="shared" ref="AL13" si="246">H13+W13</f>
        <v>91157</v>
      </c>
      <c r="AM13" s="57">
        <f t="shared" ref="AM13" si="247">I13+X13</f>
        <v>183241</v>
      </c>
      <c r="AN13" s="127"/>
      <c r="AO13" s="127"/>
      <c r="AP13" s="127"/>
      <c r="AQ13" s="57">
        <f t="shared" ref="AQ13" si="248">M13+AB13</f>
        <v>92084</v>
      </c>
      <c r="AR13" s="57">
        <f t="shared" ref="AR13" si="249">N13+AC13</f>
        <v>91157</v>
      </c>
      <c r="AS13" s="57">
        <f t="shared" ref="AS13" si="250">O13+AD13</f>
        <v>183241</v>
      </c>
      <c r="AT13" s="94">
        <f t="shared" ref="AT13" si="251">AQ13/AH13</f>
        <v>0.78667965212636903</v>
      </c>
      <c r="AU13" s="94">
        <f t="shared" ref="AU13" si="252">AR13/AI13</f>
        <v>0.8320433012650833</v>
      </c>
      <c r="AV13" s="94">
        <f t="shared" ref="AV13" si="253">AS13/AJ13</f>
        <v>0.80861119446454732</v>
      </c>
      <c r="AW13" s="61">
        <v>8507</v>
      </c>
      <c r="AX13" s="61">
        <v>7606</v>
      </c>
      <c r="AY13" s="92">
        <f t="shared" ref="AY13" si="254">AW13+AX13</f>
        <v>16113</v>
      </c>
      <c r="AZ13" s="61">
        <v>6886</v>
      </c>
      <c r="BA13" s="61">
        <v>6421</v>
      </c>
      <c r="BB13" s="92">
        <f t="shared" ref="BB13" si="255">AZ13+BA13</f>
        <v>13307</v>
      </c>
      <c r="BC13" s="62"/>
      <c r="BD13" s="62"/>
      <c r="BE13" s="62"/>
      <c r="BF13" s="93">
        <f t="shared" ref="BF13" si="256">AZ13+BC13</f>
        <v>6886</v>
      </c>
      <c r="BG13" s="57">
        <f t="shared" ref="BG13" si="257">BA13+BD13</f>
        <v>6421</v>
      </c>
      <c r="BH13" s="57">
        <f t="shared" ref="BH13" si="258">BB13+BE13</f>
        <v>13307</v>
      </c>
      <c r="BI13" s="94">
        <f t="shared" ref="BI13" si="259">BF13/AW13</f>
        <v>0.80945104031973669</v>
      </c>
      <c r="BJ13" s="94">
        <f t="shared" ref="BJ13" si="260">BG13/AX13</f>
        <v>0.84420194583223773</v>
      </c>
      <c r="BK13" s="94">
        <f t="shared" ref="BK13" si="261">BH13/AY13</f>
        <v>0.82585489977037174</v>
      </c>
      <c r="BL13" s="61">
        <v>1495</v>
      </c>
      <c r="BM13" s="61">
        <v>1137</v>
      </c>
      <c r="BN13" s="92">
        <f t="shared" ref="BN13" si="262">BL13+BM13</f>
        <v>2632</v>
      </c>
      <c r="BO13" s="61">
        <v>811</v>
      </c>
      <c r="BP13" s="61">
        <v>588</v>
      </c>
      <c r="BQ13" s="92">
        <f t="shared" ref="BQ13" si="263">BO13+BP13</f>
        <v>1399</v>
      </c>
      <c r="BR13" s="62"/>
      <c r="BS13" s="62"/>
      <c r="BT13" s="62"/>
      <c r="BU13" s="93">
        <f t="shared" ref="BU13" si="264">BO13+BR13</f>
        <v>811</v>
      </c>
      <c r="BV13" s="57">
        <f t="shared" ref="BV13" si="265">BP13+BS13</f>
        <v>588</v>
      </c>
      <c r="BW13" s="57">
        <f t="shared" ref="BW13" si="266">BQ13+BT13</f>
        <v>1399</v>
      </c>
      <c r="BX13" s="94">
        <f t="shared" ref="BX13" si="267">BU13/BL13</f>
        <v>0.54247491638795986</v>
      </c>
      <c r="BY13" s="94">
        <f t="shared" ref="BY13" si="268">BV13/BM13</f>
        <v>0.51715039577836408</v>
      </c>
      <c r="BZ13" s="94">
        <f t="shared" ref="BZ13" si="269">BW13/BN13</f>
        <v>0.53153495440729481</v>
      </c>
      <c r="CA13" s="57">
        <f t="shared" ref="CA13" si="270">AW13+BL13</f>
        <v>10002</v>
      </c>
      <c r="CB13" s="57">
        <f t="shared" ref="CB13" si="271">AX13+BM13</f>
        <v>8743</v>
      </c>
      <c r="CC13" s="57">
        <f t="shared" ref="CC13" si="272">AY13+BN13</f>
        <v>18745</v>
      </c>
      <c r="CD13" s="57">
        <f t="shared" ref="CD13" si="273">AZ13+BO13</f>
        <v>7697</v>
      </c>
      <c r="CE13" s="57">
        <f t="shared" ref="CE13" si="274">BA13+BP13</f>
        <v>7009</v>
      </c>
      <c r="CF13" s="57">
        <f t="shared" ref="CF13" si="275">BB13+BQ13</f>
        <v>14706</v>
      </c>
      <c r="CG13" s="128"/>
      <c r="CH13" s="128"/>
      <c r="CI13" s="128"/>
      <c r="CJ13" s="57">
        <f t="shared" ref="CJ13" si="276">BF13+BU13</f>
        <v>7697</v>
      </c>
      <c r="CK13" s="57">
        <f t="shared" ref="CK13" si="277">BG13+BV13</f>
        <v>7009</v>
      </c>
      <c r="CL13" s="57">
        <f t="shared" ref="CL13" si="278">BH13+BW13</f>
        <v>14706</v>
      </c>
      <c r="CM13" s="94">
        <f t="shared" ref="CM13" si="279">CJ13/CA13</f>
        <v>0.76954609078184366</v>
      </c>
      <c r="CN13" s="94">
        <f t="shared" ref="CN13" si="280">CK13/CB13</f>
        <v>0.80166990735445498</v>
      </c>
      <c r="CO13" s="94">
        <f t="shared" ref="CO13" si="281">CL13/CC13</f>
        <v>0.78452920778874369</v>
      </c>
      <c r="CP13" s="61">
        <v>18677</v>
      </c>
      <c r="CQ13" s="61">
        <v>18308</v>
      </c>
      <c r="CR13" s="92">
        <f t="shared" ref="CR13" si="282">CP13+CQ13</f>
        <v>36985</v>
      </c>
      <c r="CS13" s="61">
        <v>14885</v>
      </c>
      <c r="CT13" s="61">
        <v>15436</v>
      </c>
      <c r="CU13" s="92">
        <f t="shared" ref="CU13" si="283">CS13+CT13</f>
        <v>30321</v>
      </c>
      <c r="CV13" s="62"/>
      <c r="CW13" s="62"/>
      <c r="CX13" s="62"/>
      <c r="CY13" s="93">
        <f t="shared" ref="CY13" si="284">CS13+CV13</f>
        <v>14885</v>
      </c>
      <c r="CZ13" s="57">
        <f t="shared" ref="CZ13" si="285">CT13+CW13</f>
        <v>15436</v>
      </c>
      <c r="DA13" s="57">
        <f t="shared" ref="DA13" si="286">CU13+CX13</f>
        <v>30321</v>
      </c>
      <c r="DB13" s="94">
        <f t="shared" ref="DB13" si="287">CY13/CP13</f>
        <v>0.79696953472185039</v>
      </c>
      <c r="DC13" s="94">
        <f t="shared" ref="DC13" si="288">CZ13/CQ13</f>
        <v>0.84312868691282494</v>
      </c>
      <c r="DD13" s="94">
        <f t="shared" ref="DD13" si="289">DA13/CR13</f>
        <v>0.81981884547789641</v>
      </c>
      <c r="DE13" s="61">
        <v>4184</v>
      </c>
      <c r="DF13" s="61">
        <v>3183</v>
      </c>
      <c r="DG13" s="92">
        <f t="shared" ref="DG13" si="290">DE13+DF13</f>
        <v>7367</v>
      </c>
      <c r="DH13" s="61">
        <v>2169</v>
      </c>
      <c r="DI13" s="61">
        <v>1746</v>
      </c>
      <c r="DJ13" s="92">
        <f t="shared" ref="DJ13" si="291">DH13+DI13</f>
        <v>3915</v>
      </c>
      <c r="DK13" s="62"/>
      <c r="DL13" s="62"/>
      <c r="DM13" s="62"/>
      <c r="DN13" s="93">
        <f t="shared" ref="DN13" si="292">DH13+DK13</f>
        <v>2169</v>
      </c>
      <c r="DO13" s="57">
        <f t="shared" ref="DO13" si="293">DI13+DL13</f>
        <v>1746</v>
      </c>
      <c r="DP13" s="57">
        <f t="shared" ref="DP13" si="294">DJ13+DM13</f>
        <v>3915</v>
      </c>
      <c r="DQ13" s="94">
        <f t="shared" ref="DQ13" si="295">DN13/DE13</f>
        <v>0.51840344168260033</v>
      </c>
      <c r="DR13" s="94">
        <f t="shared" ref="DR13" si="296">DO13/DF13</f>
        <v>0.54853911404335531</v>
      </c>
      <c r="DS13" s="94">
        <f t="shared" ref="DS13" si="297">DP13/DG13</f>
        <v>0.53142391746979778</v>
      </c>
      <c r="DT13" s="57">
        <f t="shared" ref="DT13" si="298">CP13+DE13</f>
        <v>22861</v>
      </c>
      <c r="DU13" s="57">
        <f t="shared" ref="DU13" si="299">CQ13+DF13</f>
        <v>21491</v>
      </c>
      <c r="DV13" s="57">
        <f t="shared" ref="DV13" si="300">CR13+DG13</f>
        <v>44352</v>
      </c>
      <c r="DW13" s="57">
        <f t="shared" ref="DW13" si="301">CS13+DH13</f>
        <v>17054</v>
      </c>
      <c r="DX13" s="57">
        <f t="shared" ref="DX13" si="302">CT13+DI13</f>
        <v>17182</v>
      </c>
      <c r="DY13" s="57">
        <f t="shared" ref="DY13" si="303">CU13+DJ13</f>
        <v>34236</v>
      </c>
      <c r="DZ13" s="129"/>
      <c r="EA13" s="129"/>
      <c r="EB13" s="129"/>
      <c r="EC13" s="57">
        <f t="shared" ref="EC13" si="304">CY13+DN13</f>
        <v>17054</v>
      </c>
      <c r="ED13" s="57">
        <f t="shared" ref="ED13" si="305">CZ13+DO13</f>
        <v>17182</v>
      </c>
      <c r="EE13" s="57">
        <f t="shared" ref="EE13" si="306">DA13+DP13</f>
        <v>34236</v>
      </c>
      <c r="EF13" s="94">
        <f t="shared" ref="EF13" si="307">EC13/DT13</f>
        <v>0.74598661475875949</v>
      </c>
      <c r="EG13" s="94">
        <f t="shared" ref="EG13" si="308">ED13/DU13</f>
        <v>0.79949746405472055</v>
      </c>
      <c r="EH13" s="94">
        <f t="shared" ref="EH13" si="309">EE13/DV13</f>
        <v>0.77191558441558439</v>
      </c>
      <c r="EI13" s="57">
        <f t="shared" ref="EI13" si="310">+AQ13</f>
        <v>92084</v>
      </c>
      <c r="EJ13" s="57">
        <f t="shared" ref="EJ13" si="311">+AR13</f>
        <v>91157</v>
      </c>
      <c r="EK13" s="57">
        <f t="shared" ref="EK13" si="312">+AS13</f>
        <v>183241</v>
      </c>
      <c r="EL13" s="130">
        <v>18784</v>
      </c>
      <c r="EM13" s="130">
        <v>22172</v>
      </c>
      <c r="EN13" s="57">
        <f t="shared" ref="EN13" si="313">EL13+EM13</f>
        <v>40956</v>
      </c>
      <c r="EO13" s="125">
        <f t="shared" ref="EO13" si="314">+EL13*100/EI13</f>
        <v>20.398766343773076</v>
      </c>
      <c r="EP13" s="125">
        <f t="shared" ref="EP13" si="315">+EM13*100/EJ13</f>
        <v>24.322871529339491</v>
      </c>
      <c r="EQ13" s="125">
        <f t="shared" ref="EQ13" si="316">+EN13*100/EK13</f>
        <v>22.350893086154301</v>
      </c>
      <c r="ER13" s="57">
        <f t="shared" ref="ER13" si="317">+CJ13</f>
        <v>7697</v>
      </c>
      <c r="ES13" s="57">
        <f t="shared" ref="ES13" si="318">+CK13</f>
        <v>7009</v>
      </c>
      <c r="ET13" s="57">
        <f t="shared" ref="ET13" si="319">+CL13</f>
        <v>14706</v>
      </c>
      <c r="EU13" s="131">
        <v>1267</v>
      </c>
      <c r="EV13" s="131">
        <v>1371</v>
      </c>
      <c r="EW13" s="57">
        <f t="shared" ref="EW13" si="320">EU13+EV13</f>
        <v>2638</v>
      </c>
      <c r="EX13" s="125">
        <f t="shared" ref="EX13" si="321">+EU13*100/ER13</f>
        <v>16.460958815122776</v>
      </c>
      <c r="EY13" s="125">
        <f t="shared" ref="EY13" si="322">+EV13*100/ES13</f>
        <v>19.560564987872734</v>
      </c>
      <c r="EZ13" s="125">
        <f t="shared" ref="EZ13" si="323">+EW13*100/ET13</f>
        <v>17.93825649394805</v>
      </c>
      <c r="FA13" s="57">
        <f t="shared" ref="FA13" si="324">+EC13</f>
        <v>17054</v>
      </c>
      <c r="FB13" s="57">
        <f t="shared" ref="FB13" si="325">+ED13</f>
        <v>17182</v>
      </c>
      <c r="FC13" s="57">
        <f t="shared" ref="FC13" si="326">+EE13</f>
        <v>34236</v>
      </c>
      <c r="FD13" s="131">
        <v>2103</v>
      </c>
      <c r="FE13" s="131">
        <v>2626</v>
      </c>
      <c r="FF13" s="57">
        <f t="shared" ref="FF13" si="327">FD13+FE13</f>
        <v>4729</v>
      </c>
      <c r="FG13" s="125">
        <f t="shared" ref="FG13" si="328">+FD13*100/FA13</f>
        <v>12.331417849184941</v>
      </c>
      <c r="FH13" s="125">
        <f t="shared" ref="FH13" si="329">+FE13*100/FB13</f>
        <v>15.283436154114771</v>
      </c>
      <c r="FI13" s="125">
        <f t="shared" ref="FI13" si="330">+FF13*100/FC13</f>
        <v>13.812945437551116</v>
      </c>
    </row>
    <row r="14" spans="1:171" s="95" customFormat="1" ht="39.75" customHeight="1">
      <c r="A14" s="103">
        <v>5</v>
      </c>
      <c r="B14" s="167" t="s">
        <v>136</v>
      </c>
      <c r="C14" s="117" t="s">
        <v>82</v>
      </c>
      <c r="D14" s="92">
        <v>587205</v>
      </c>
      <c r="E14" s="92">
        <v>492700</v>
      </c>
      <c r="F14" s="92">
        <f t="shared" si="0"/>
        <v>1079905</v>
      </c>
      <c r="G14" s="92">
        <v>504150</v>
      </c>
      <c r="H14" s="92">
        <v>438532</v>
      </c>
      <c r="I14" s="92">
        <f t="shared" si="1"/>
        <v>942682</v>
      </c>
      <c r="J14" s="57">
        <v>156</v>
      </c>
      <c r="K14" s="57">
        <v>154</v>
      </c>
      <c r="L14" s="92">
        <f t="shared" si="2"/>
        <v>310</v>
      </c>
      <c r="M14" s="93">
        <f t="shared" si="45"/>
        <v>504306</v>
      </c>
      <c r="N14" s="57">
        <f t="shared" si="46"/>
        <v>438686</v>
      </c>
      <c r="O14" s="57">
        <f t="shared" si="47"/>
        <v>942992</v>
      </c>
      <c r="P14" s="94">
        <f t="shared" si="48"/>
        <v>0.85882443099088057</v>
      </c>
      <c r="Q14" s="94">
        <f t="shared" si="49"/>
        <v>0.89037142277247816</v>
      </c>
      <c r="R14" s="94">
        <f t="shared" si="50"/>
        <v>0.87321755154388581</v>
      </c>
      <c r="S14" s="92">
        <v>10271</v>
      </c>
      <c r="T14" s="92">
        <v>22297</v>
      </c>
      <c r="U14" s="92">
        <f t="shared" ref="U14" si="331">S14+T14</f>
        <v>32568</v>
      </c>
      <c r="V14" s="92">
        <v>8718</v>
      </c>
      <c r="W14" s="92">
        <v>19113</v>
      </c>
      <c r="X14" s="92">
        <f t="shared" ref="X14" si="332">V14+W14</f>
        <v>27831</v>
      </c>
      <c r="Y14" s="99"/>
      <c r="Z14" s="99"/>
      <c r="AA14" s="99"/>
      <c r="AB14" s="93">
        <f t="shared" ref="AB14" si="333">V14+Y14</f>
        <v>8718</v>
      </c>
      <c r="AC14" s="57">
        <f t="shared" ref="AC14" si="334">W14+Z14</f>
        <v>19113</v>
      </c>
      <c r="AD14" s="57">
        <f t="shared" ref="AD14" si="335">X14+AA14</f>
        <v>27831</v>
      </c>
      <c r="AE14" s="94">
        <f t="shared" ref="AE14" si="336">AB14/S14</f>
        <v>0.84879758543471906</v>
      </c>
      <c r="AF14" s="94">
        <f t="shared" ref="AF14" si="337">AC14/T14</f>
        <v>0.85720052024936089</v>
      </c>
      <c r="AG14" s="94">
        <f t="shared" ref="AG14" si="338">AD14/U14</f>
        <v>0.85455047899778924</v>
      </c>
      <c r="AH14" s="57">
        <f t="shared" ref="AH14" si="339">D14+S14</f>
        <v>597476</v>
      </c>
      <c r="AI14" s="57">
        <f t="shared" ref="AI14" si="340">E14+T14</f>
        <v>514997</v>
      </c>
      <c r="AJ14" s="57">
        <f t="shared" ref="AJ14" si="341">F14+U14</f>
        <v>1112473</v>
      </c>
      <c r="AK14" s="57">
        <f t="shared" ref="AK14" si="342">G14+V14</f>
        <v>512868</v>
      </c>
      <c r="AL14" s="57">
        <f t="shared" ref="AL14" si="343">H14+W14</f>
        <v>457645</v>
      </c>
      <c r="AM14" s="57">
        <f t="shared" ref="AM14" si="344">I14+X14</f>
        <v>970513</v>
      </c>
      <c r="AN14" s="57">
        <f t="shared" ref="AN14" si="345">J14+Y14</f>
        <v>156</v>
      </c>
      <c r="AO14" s="57">
        <f t="shared" ref="AO14" si="346">K14+Z14</f>
        <v>154</v>
      </c>
      <c r="AP14" s="57">
        <f t="shared" ref="AP14" si="347">L14+AA14</f>
        <v>310</v>
      </c>
      <c r="AQ14" s="57">
        <f t="shared" ref="AQ14" si="348">M14+AB14</f>
        <v>513024</v>
      </c>
      <c r="AR14" s="57">
        <f t="shared" ref="AR14" si="349">N14+AC14</f>
        <v>457799</v>
      </c>
      <c r="AS14" s="57">
        <f t="shared" ref="AS14" si="350">O14+AD14</f>
        <v>970823</v>
      </c>
      <c r="AT14" s="94">
        <f t="shared" ref="AT14" si="351">AQ14/AH14</f>
        <v>0.85865206301173602</v>
      </c>
      <c r="AU14" s="94">
        <f t="shared" ref="AU14" si="352">AR14/AI14</f>
        <v>0.8889352753511186</v>
      </c>
      <c r="AV14" s="94">
        <f t="shared" ref="AV14" si="353">AS14/AJ14</f>
        <v>0.8726710670730885</v>
      </c>
      <c r="AW14" s="92">
        <v>97855</v>
      </c>
      <c r="AX14" s="92">
        <v>68388</v>
      </c>
      <c r="AY14" s="92">
        <f t="shared" ref="AY14" si="354">AW14+AX14</f>
        <v>166243</v>
      </c>
      <c r="AZ14" s="92">
        <v>80908</v>
      </c>
      <c r="BA14" s="92">
        <v>57603</v>
      </c>
      <c r="BB14" s="92">
        <f t="shared" ref="BB14" si="355">AZ14+BA14</f>
        <v>138511</v>
      </c>
      <c r="BC14" s="57">
        <v>37</v>
      </c>
      <c r="BD14" s="57">
        <v>27</v>
      </c>
      <c r="BE14" s="92">
        <f t="shared" ref="BE14" si="356">BC14+BD14</f>
        <v>64</v>
      </c>
      <c r="BF14" s="93">
        <f t="shared" ref="BF14" si="357">AZ14+BC14</f>
        <v>80945</v>
      </c>
      <c r="BG14" s="57">
        <f t="shared" ref="BG14" si="358">BA14+BD14</f>
        <v>57630</v>
      </c>
      <c r="BH14" s="57">
        <f t="shared" ref="BH14" si="359">BB14+BE14</f>
        <v>138575</v>
      </c>
      <c r="BI14" s="94">
        <f t="shared" ref="BI14" si="360">BF14/AW14</f>
        <v>0.82719329620356652</v>
      </c>
      <c r="BJ14" s="94">
        <f t="shared" ref="BJ14" si="361">BG14/AX14</f>
        <v>0.84269170029829799</v>
      </c>
      <c r="BK14" s="94">
        <f t="shared" ref="BK14" si="362">BH14/AY14</f>
        <v>0.83356893222571782</v>
      </c>
      <c r="BL14" s="92">
        <v>1756</v>
      </c>
      <c r="BM14" s="92">
        <v>2658</v>
      </c>
      <c r="BN14" s="92">
        <f t="shared" ref="BN14" si="363">BL14+BM14</f>
        <v>4414</v>
      </c>
      <c r="BO14" s="92">
        <v>1468</v>
      </c>
      <c r="BP14" s="92">
        <v>2127</v>
      </c>
      <c r="BQ14" s="92">
        <f t="shared" ref="BQ14" si="364">BO14+BP14</f>
        <v>3595</v>
      </c>
      <c r="BR14" s="99"/>
      <c r="BS14" s="99"/>
      <c r="BT14" s="99"/>
      <c r="BU14" s="93">
        <f t="shared" ref="BU14" si="365">BO14+BR14</f>
        <v>1468</v>
      </c>
      <c r="BV14" s="57">
        <f t="shared" ref="BV14" si="366">BP14+BS14</f>
        <v>2127</v>
      </c>
      <c r="BW14" s="57">
        <f t="shared" ref="BW14" si="367">BQ14+BT14</f>
        <v>3595</v>
      </c>
      <c r="BX14" s="94">
        <f t="shared" ref="BX14" si="368">BU14/BL14</f>
        <v>0.83599088838268798</v>
      </c>
      <c r="BY14" s="94">
        <f t="shared" ref="BY14" si="369">BV14/BM14</f>
        <v>0.80022573363431149</v>
      </c>
      <c r="BZ14" s="94">
        <f t="shared" ref="BZ14" si="370">BW14/BN14</f>
        <v>0.81445400996828277</v>
      </c>
      <c r="CA14" s="57">
        <f t="shared" ref="CA14" si="371">AW14+BL14</f>
        <v>99611</v>
      </c>
      <c r="CB14" s="57">
        <f t="shared" ref="CB14" si="372">AX14+BM14</f>
        <v>71046</v>
      </c>
      <c r="CC14" s="57">
        <f t="shared" ref="CC14" si="373">AY14+BN14</f>
        <v>170657</v>
      </c>
      <c r="CD14" s="57">
        <f t="shared" ref="CD14" si="374">AZ14+BO14</f>
        <v>82376</v>
      </c>
      <c r="CE14" s="57">
        <f t="shared" ref="CE14" si="375">BA14+BP14</f>
        <v>59730</v>
      </c>
      <c r="CF14" s="57">
        <f t="shared" ref="CF14" si="376">BB14+BQ14</f>
        <v>142106</v>
      </c>
      <c r="CG14" s="57">
        <f t="shared" ref="CG14" si="377">BC14+BR14</f>
        <v>37</v>
      </c>
      <c r="CH14" s="57">
        <f t="shared" ref="CH14" si="378">BD14+BS14</f>
        <v>27</v>
      </c>
      <c r="CI14" s="57">
        <f t="shared" ref="CI14" si="379">BE14+BT14</f>
        <v>64</v>
      </c>
      <c r="CJ14" s="57">
        <f t="shared" ref="CJ14" si="380">BF14+BU14</f>
        <v>82413</v>
      </c>
      <c r="CK14" s="57">
        <f t="shared" ref="CK14" si="381">BG14+BV14</f>
        <v>59757</v>
      </c>
      <c r="CL14" s="57">
        <f t="shared" ref="CL14" si="382">BH14+BW14</f>
        <v>142170</v>
      </c>
      <c r="CM14" s="94">
        <f t="shared" ref="CM14" si="383">CJ14/CA14</f>
        <v>0.82734838521849996</v>
      </c>
      <c r="CN14" s="94">
        <f t="shared" ref="CN14" si="384">CK14/CB14</f>
        <v>0.84110294738620051</v>
      </c>
      <c r="CO14" s="94">
        <f t="shared" ref="CO14" si="385">CL14/CC14</f>
        <v>0.83307452961202877</v>
      </c>
      <c r="CP14" s="92">
        <v>12460</v>
      </c>
      <c r="CQ14" s="92">
        <v>10643</v>
      </c>
      <c r="CR14" s="92">
        <f t="shared" ref="CR14" si="386">CP14+CQ14</f>
        <v>23103</v>
      </c>
      <c r="CS14" s="92">
        <v>10610</v>
      </c>
      <c r="CT14" s="92">
        <v>9617</v>
      </c>
      <c r="CU14" s="92">
        <f t="shared" ref="CU14" si="387">CS14+CT14</f>
        <v>20227</v>
      </c>
      <c r="CV14" s="132">
        <v>1</v>
      </c>
      <c r="CW14" s="132">
        <v>0</v>
      </c>
      <c r="CX14" s="92">
        <f t="shared" ref="CX14" si="388">CV14+CW14</f>
        <v>1</v>
      </c>
      <c r="CY14" s="93">
        <f t="shared" ref="CY14" si="389">CS14+CV14</f>
        <v>10611</v>
      </c>
      <c r="CZ14" s="57">
        <f t="shared" ref="CZ14" si="390">CT14+CW14</f>
        <v>9617</v>
      </c>
      <c r="DA14" s="57">
        <f t="shared" ref="DA14" si="391">CU14+CX14</f>
        <v>20228</v>
      </c>
      <c r="DB14" s="94">
        <f t="shared" ref="DB14" si="392">CY14/CP14</f>
        <v>0.85160513643659708</v>
      </c>
      <c r="DC14" s="94">
        <f t="shared" ref="DC14" si="393">CZ14/CQ14</f>
        <v>0.90359860941463876</v>
      </c>
      <c r="DD14" s="94">
        <f t="shared" ref="DD14" si="394">DA14/CR14</f>
        <v>0.87555728693243307</v>
      </c>
      <c r="DE14" s="92">
        <v>372</v>
      </c>
      <c r="DF14" s="92">
        <v>934</v>
      </c>
      <c r="DG14" s="92">
        <f t="shared" ref="DG14" si="395">DE14+DF14</f>
        <v>1306</v>
      </c>
      <c r="DH14" s="92">
        <v>318</v>
      </c>
      <c r="DI14" s="92">
        <v>867</v>
      </c>
      <c r="DJ14" s="92">
        <f t="shared" ref="DJ14" si="396">DH14+DI14</f>
        <v>1185</v>
      </c>
      <c r="DK14" s="62"/>
      <c r="DL14" s="62"/>
      <c r="DM14" s="62"/>
      <c r="DN14" s="93">
        <f t="shared" ref="DN14" si="397">DH14+DK14</f>
        <v>318</v>
      </c>
      <c r="DO14" s="57">
        <f t="shared" ref="DO14" si="398">DI14+DL14</f>
        <v>867</v>
      </c>
      <c r="DP14" s="57">
        <f t="shared" ref="DP14" si="399">DJ14+DM14</f>
        <v>1185</v>
      </c>
      <c r="DQ14" s="94">
        <f t="shared" ref="DQ14" si="400">DN14/DE14</f>
        <v>0.85483870967741937</v>
      </c>
      <c r="DR14" s="94">
        <f t="shared" ref="DR14" si="401">DO14/DF14</f>
        <v>0.92826552462526768</v>
      </c>
      <c r="DS14" s="94">
        <f t="shared" ref="DS14" si="402">DP14/DG14</f>
        <v>0.9073506891271057</v>
      </c>
      <c r="DT14" s="57">
        <f t="shared" ref="DT14" si="403">CP14+DE14</f>
        <v>12832</v>
      </c>
      <c r="DU14" s="57">
        <f t="shared" ref="DU14" si="404">CQ14+DF14</f>
        <v>11577</v>
      </c>
      <c r="DV14" s="57">
        <f t="shared" ref="DV14" si="405">CR14+DG14</f>
        <v>24409</v>
      </c>
      <c r="DW14" s="57">
        <f t="shared" ref="DW14" si="406">CS14+DH14</f>
        <v>10928</v>
      </c>
      <c r="DX14" s="57">
        <f t="shared" ref="DX14" si="407">CT14+DI14</f>
        <v>10484</v>
      </c>
      <c r="DY14" s="57">
        <f t="shared" ref="DY14" si="408">CU14+DJ14</f>
        <v>21412</v>
      </c>
      <c r="DZ14" s="57">
        <f t="shared" ref="DZ14" si="409">CV14+DK14</f>
        <v>1</v>
      </c>
      <c r="EA14" s="57">
        <f t="shared" ref="EA14" si="410">CW14+DL14</f>
        <v>0</v>
      </c>
      <c r="EB14" s="57">
        <f t="shared" ref="EB14" si="411">CX14+DM14</f>
        <v>1</v>
      </c>
      <c r="EC14" s="57">
        <f t="shared" ref="EC14" si="412">CY14+DN14</f>
        <v>10929</v>
      </c>
      <c r="ED14" s="57">
        <f t="shared" ref="ED14" si="413">CZ14+DO14</f>
        <v>10484</v>
      </c>
      <c r="EE14" s="57">
        <f t="shared" ref="EE14" si="414">DA14+DP14</f>
        <v>21413</v>
      </c>
      <c r="EF14" s="94">
        <f t="shared" ref="EF14" si="415">EC14/DT14</f>
        <v>0.85169887780548625</v>
      </c>
      <c r="EG14" s="94">
        <f t="shared" ref="EG14" si="416">ED14/DU14</f>
        <v>0.90558866718493569</v>
      </c>
      <c r="EH14" s="94">
        <f t="shared" ref="EH14" si="417">EE14/DV14</f>
        <v>0.87725838829939773</v>
      </c>
      <c r="EI14" s="57">
        <f t="shared" ref="EI14" si="418">+AQ14</f>
        <v>513024</v>
      </c>
      <c r="EJ14" s="57">
        <f t="shared" ref="EJ14" si="419">+AR14</f>
        <v>457799</v>
      </c>
      <c r="EK14" s="57">
        <f t="shared" ref="EK14" si="420">+AS14</f>
        <v>970823</v>
      </c>
      <c r="EL14" s="57">
        <v>226758</v>
      </c>
      <c r="EM14" s="57">
        <v>200863</v>
      </c>
      <c r="EN14" s="57">
        <f t="shared" ref="EN14" si="421">EL14+EM14</f>
        <v>427621</v>
      </c>
      <c r="EO14" s="125">
        <f t="shared" ref="EO14" si="422">+EL14*100/EI14</f>
        <v>44.200271332335326</v>
      </c>
      <c r="EP14" s="125">
        <f t="shared" ref="EP14" si="423">+EM14*100/EJ14</f>
        <v>43.875805757548619</v>
      </c>
      <c r="EQ14" s="125">
        <f t="shared" ref="EQ14" si="424">+EN14*100/EK14</f>
        <v>44.047267112542656</v>
      </c>
      <c r="ER14" s="57">
        <f t="shared" ref="ER14" si="425">+CJ14</f>
        <v>82413</v>
      </c>
      <c r="ES14" s="57">
        <f t="shared" ref="ES14" si="426">+CK14</f>
        <v>59757</v>
      </c>
      <c r="ET14" s="57">
        <f t="shared" ref="ET14" si="427">+CL14</f>
        <v>142170</v>
      </c>
      <c r="EU14" s="57">
        <v>28344</v>
      </c>
      <c r="EV14" s="57">
        <v>18569</v>
      </c>
      <c r="EW14" s="57">
        <f t="shared" ref="EW14" si="428">EU14+EV14</f>
        <v>46913</v>
      </c>
      <c r="EX14" s="125">
        <f t="shared" ref="EX14" si="429">+EU14*100/ER14</f>
        <v>34.392632230352007</v>
      </c>
      <c r="EY14" s="125">
        <f t="shared" ref="EY14" si="430">+EV14*100/ES14</f>
        <v>31.074183777632747</v>
      </c>
      <c r="EZ14" s="125">
        <f t="shared" ref="EZ14" si="431">+EW14*100/ET14</f>
        <v>32.997819511852008</v>
      </c>
      <c r="FA14" s="57">
        <f t="shared" ref="FA14:FC14" si="432">+EC14</f>
        <v>10929</v>
      </c>
      <c r="FB14" s="57">
        <f t="shared" si="432"/>
        <v>10484</v>
      </c>
      <c r="FC14" s="57">
        <f t="shared" si="432"/>
        <v>21413</v>
      </c>
      <c r="FD14" s="57">
        <v>4513</v>
      </c>
      <c r="FE14" s="57">
        <v>4850</v>
      </c>
      <c r="FF14" s="57">
        <f t="shared" ref="FF14" si="433">FD14+FE14</f>
        <v>9363</v>
      </c>
      <c r="FG14" s="125">
        <f t="shared" ref="FG14:FI14" si="434">+FD14*100/FA14</f>
        <v>41.293805471680848</v>
      </c>
      <c r="FH14" s="125">
        <f t="shared" si="434"/>
        <v>46.260969095764978</v>
      </c>
      <c r="FI14" s="125">
        <f t="shared" si="434"/>
        <v>43.725774062485407</v>
      </c>
    </row>
    <row r="15" spans="1:171" s="55" customFormat="1" ht="28.5">
      <c r="A15" s="103">
        <v>6</v>
      </c>
      <c r="B15" s="168"/>
      <c r="C15" s="117" t="s">
        <v>124</v>
      </c>
      <c r="D15" s="75">
        <v>9034</v>
      </c>
      <c r="E15" s="75">
        <v>15703</v>
      </c>
      <c r="F15" s="92">
        <f t="shared" si="0"/>
        <v>24737</v>
      </c>
      <c r="G15" s="75">
        <v>8602</v>
      </c>
      <c r="H15" s="75">
        <v>15231</v>
      </c>
      <c r="I15" s="92">
        <f t="shared" si="1"/>
        <v>23833</v>
      </c>
      <c r="J15" s="63"/>
      <c r="K15" s="63"/>
      <c r="L15" s="63"/>
      <c r="M15" s="93">
        <f t="shared" si="45"/>
        <v>8602</v>
      </c>
      <c r="N15" s="57">
        <f t="shared" si="46"/>
        <v>15231</v>
      </c>
      <c r="O15" s="57">
        <f t="shared" si="47"/>
        <v>23833</v>
      </c>
      <c r="P15" s="94">
        <f t="shared" si="48"/>
        <v>0.95218065087447423</v>
      </c>
      <c r="Q15" s="94">
        <f t="shared" si="49"/>
        <v>0.96994204928994454</v>
      </c>
      <c r="R15" s="94">
        <f t="shared" si="50"/>
        <v>0.9634555524113676</v>
      </c>
      <c r="S15" s="61">
        <v>615</v>
      </c>
      <c r="T15" s="61">
        <v>860</v>
      </c>
      <c r="U15" s="92">
        <f t="shared" ref="U15:U16" si="435">S15+T15</f>
        <v>1475</v>
      </c>
      <c r="V15" s="61">
        <v>588</v>
      </c>
      <c r="W15" s="61">
        <v>836</v>
      </c>
      <c r="X15" s="92">
        <f t="shared" ref="X15:X16" si="436">V15+W15</f>
        <v>1424</v>
      </c>
      <c r="Y15" s="63"/>
      <c r="Z15" s="63"/>
      <c r="AA15" s="63"/>
      <c r="AB15" s="93">
        <f t="shared" ref="AB15:AB16" si="437">V15+Y15</f>
        <v>588</v>
      </c>
      <c r="AC15" s="57">
        <f t="shared" ref="AC15:AC16" si="438">W15+Z15</f>
        <v>836</v>
      </c>
      <c r="AD15" s="57">
        <f t="shared" ref="AD15:AD16" si="439">X15+AA15</f>
        <v>1424</v>
      </c>
      <c r="AE15" s="94">
        <f t="shared" ref="AE15:AE16" si="440">AB15/S15</f>
        <v>0.95609756097560972</v>
      </c>
      <c r="AF15" s="94">
        <f t="shared" ref="AF15:AF16" si="441">AC15/T15</f>
        <v>0.97209302325581393</v>
      </c>
      <c r="AG15" s="94">
        <f t="shared" ref="AG15:AG16" si="442">AD15/U15</f>
        <v>0.96542372881355931</v>
      </c>
      <c r="AH15" s="57">
        <f t="shared" ref="AH15:AH16" si="443">D15+S15</f>
        <v>9649</v>
      </c>
      <c r="AI15" s="57">
        <f t="shared" ref="AI15:AI16" si="444">E15+T15</f>
        <v>16563</v>
      </c>
      <c r="AJ15" s="57">
        <f t="shared" ref="AJ15:AJ16" si="445">F15+U15</f>
        <v>26212</v>
      </c>
      <c r="AK15" s="57">
        <f t="shared" ref="AK15:AK16" si="446">G15+V15</f>
        <v>9190</v>
      </c>
      <c r="AL15" s="57">
        <f t="shared" ref="AL15:AL16" si="447">H15+W15</f>
        <v>16067</v>
      </c>
      <c r="AM15" s="57">
        <f t="shared" ref="AM15:AM16" si="448">I15+X15</f>
        <v>25257</v>
      </c>
      <c r="AN15" s="129"/>
      <c r="AO15" s="129"/>
      <c r="AP15" s="129"/>
      <c r="AQ15" s="57">
        <f t="shared" ref="AQ15:AQ16" si="449">M15+AB15</f>
        <v>9190</v>
      </c>
      <c r="AR15" s="57">
        <f t="shared" ref="AR15:AR16" si="450">N15+AC15</f>
        <v>16067</v>
      </c>
      <c r="AS15" s="57">
        <f t="shared" ref="AS15:AS16" si="451">O15+AD15</f>
        <v>25257</v>
      </c>
      <c r="AT15" s="94">
        <f t="shared" ref="AT15:AT16" si="452">AQ15/AH15</f>
        <v>0.95243030365841019</v>
      </c>
      <c r="AU15" s="94">
        <f t="shared" ref="AU15:AU16" si="453">AR15/AI15</f>
        <v>0.97005373422689123</v>
      </c>
      <c r="AV15" s="94">
        <f t="shared" ref="AV15:AV16" si="454">AS15/AJ15</f>
        <v>0.96356630550892719</v>
      </c>
      <c r="AW15" s="61">
        <v>7</v>
      </c>
      <c r="AX15" s="61">
        <v>11</v>
      </c>
      <c r="AY15" s="92">
        <f t="shared" ref="AY15:AY16" si="455">AW15+AX15</f>
        <v>18</v>
      </c>
      <c r="AZ15" s="61">
        <v>7</v>
      </c>
      <c r="BA15" s="61">
        <v>11</v>
      </c>
      <c r="BB15" s="92">
        <f t="shared" ref="BB15:BB16" si="456">AZ15+BA15</f>
        <v>18</v>
      </c>
      <c r="BC15" s="63"/>
      <c r="BD15" s="63"/>
      <c r="BE15" s="63"/>
      <c r="BF15" s="93">
        <f t="shared" ref="BF15:BF16" si="457">AZ15+BC15</f>
        <v>7</v>
      </c>
      <c r="BG15" s="57">
        <f t="shared" ref="BG15:BG16" si="458">BA15+BD15</f>
        <v>11</v>
      </c>
      <c r="BH15" s="57">
        <f t="shared" ref="BH15:BH16" si="459">BB15+BE15</f>
        <v>18</v>
      </c>
      <c r="BI15" s="94">
        <f t="shared" ref="BI15:BI16" si="460">BF15/AW15</f>
        <v>1</v>
      </c>
      <c r="BJ15" s="94">
        <f t="shared" ref="BJ15:BJ16" si="461">BG15/AX15</f>
        <v>1</v>
      </c>
      <c r="BK15" s="94">
        <f t="shared" ref="BK15:BK16" si="462">BH15/AY15</f>
        <v>1</v>
      </c>
      <c r="BL15" s="99"/>
      <c r="BM15" s="61">
        <v>1</v>
      </c>
      <c r="BN15" s="92">
        <f t="shared" ref="BN15:BN16" si="463">BL15+BM15</f>
        <v>1</v>
      </c>
      <c r="BO15" s="99"/>
      <c r="BP15" s="61">
        <v>1</v>
      </c>
      <c r="BQ15" s="92">
        <f t="shared" ref="BQ15:BQ16" si="464">BO15+BP15</f>
        <v>1</v>
      </c>
      <c r="BR15" s="63"/>
      <c r="BS15" s="63"/>
      <c r="BT15" s="63"/>
      <c r="BU15" s="99"/>
      <c r="BV15" s="57">
        <f t="shared" ref="BV15:BV16" si="465">BP15+BS15</f>
        <v>1</v>
      </c>
      <c r="BW15" s="57">
        <f t="shared" ref="BW15:BW16" si="466">BQ15+BT15</f>
        <v>1</v>
      </c>
      <c r="BX15" s="99"/>
      <c r="BY15" s="94">
        <f t="shared" ref="BY15:BY16" si="467">BV15/BM15</f>
        <v>1</v>
      </c>
      <c r="BZ15" s="94">
        <f t="shared" ref="BZ15:BZ16" si="468">BW15/BN15</f>
        <v>1</v>
      </c>
      <c r="CA15" s="57">
        <f t="shared" ref="CA15:CA16" si="469">AW15+BL15</f>
        <v>7</v>
      </c>
      <c r="CB15" s="57">
        <f t="shared" ref="CB15:CB16" si="470">AX15+BM15</f>
        <v>12</v>
      </c>
      <c r="CC15" s="57">
        <f t="shared" ref="CC15:CC16" si="471">AY15+BN15</f>
        <v>19</v>
      </c>
      <c r="CD15" s="57">
        <f t="shared" ref="CD15:CD16" si="472">AZ15+BO15</f>
        <v>7</v>
      </c>
      <c r="CE15" s="57">
        <f t="shared" ref="CE15:CE16" si="473">BA15+BP15</f>
        <v>12</v>
      </c>
      <c r="CF15" s="57">
        <f t="shared" ref="CF15:CF16" si="474">BB15+BQ15</f>
        <v>19</v>
      </c>
      <c r="CG15" s="129"/>
      <c r="CH15" s="129"/>
      <c r="CI15" s="129"/>
      <c r="CJ15" s="57">
        <f t="shared" ref="CJ15:CJ16" si="475">BF15+BU15</f>
        <v>7</v>
      </c>
      <c r="CK15" s="57">
        <f t="shared" ref="CK15:CK16" si="476">BG15+BV15</f>
        <v>12</v>
      </c>
      <c r="CL15" s="57">
        <f t="shared" ref="CL15:CL16" si="477">BH15+BW15</f>
        <v>19</v>
      </c>
      <c r="CM15" s="94">
        <f t="shared" ref="CM15:CM16" si="478">CJ15/CA15</f>
        <v>1</v>
      </c>
      <c r="CN15" s="94">
        <f t="shared" ref="CN15:CN16" si="479">CK15/CB15</f>
        <v>1</v>
      </c>
      <c r="CO15" s="94">
        <f t="shared" ref="CO15:CO16" si="480">CL15/CC15</f>
        <v>1</v>
      </c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57">
        <f t="shared" ref="EI15:EI16" si="481">+AQ15</f>
        <v>9190</v>
      </c>
      <c r="EJ15" s="57">
        <f t="shared" ref="EJ15:EJ16" si="482">+AR15</f>
        <v>16067</v>
      </c>
      <c r="EK15" s="57">
        <f t="shared" ref="EK15:EK16" si="483">+AS15</f>
        <v>25257</v>
      </c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33"/>
      <c r="EY15" s="133"/>
      <c r="EZ15" s="133"/>
      <c r="FA15" s="129"/>
      <c r="FB15" s="129"/>
      <c r="FC15" s="129"/>
      <c r="FD15" s="129"/>
      <c r="FE15" s="129"/>
      <c r="FF15" s="129"/>
      <c r="FG15" s="133"/>
      <c r="FH15" s="133"/>
      <c r="FI15" s="133"/>
    </row>
    <row r="16" spans="1:171" ht="37.5" customHeight="1">
      <c r="A16" s="103">
        <v>7</v>
      </c>
      <c r="B16" s="167" t="s">
        <v>137</v>
      </c>
      <c r="C16" s="117" t="s">
        <v>44</v>
      </c>
      <c r="D16" s="61">
        <v>122214</v>
      </c>
      <c r="E16" s="61">
        <v>141707</v>
      </c>
      <c r="F16" s="92">
        <f t="shared" si="0"/>
        <v>263921</v>
      </c>
      <c r="G16" s="61">
        <v>94007</v>
      </c>
      <c r="H16" s="61">
        <v>118084</v>
      </c>
      <c r="I16" s="92">
        <f t="shared" si="1"/>
        <v>212091</v>
      </c>
      <c r="J16" s="62"/>
      <c r="K16" s="62"/>
      <c r="L16" s="63"/>
      <c r="M16" s="93">
        <f t="shared" si="45"/>
        <v>94007</v>
      </c>
      <c r="N16" s="57">
        <f t="shared" si="46"/>
        <v>118084</v>
      </c>
      <c r="O16" s="57">
        <f t="shared" si="47"/>
        <v>212091</v>
      </c>
      <c r="P16" s="94">
        <f t="shared" si="48"/>
        <v>0.76919992799515602</v>
      </c>
      <c r="Q16" s="94">
        <f t="shared" si="49"/>
        <v>0.83329687312553369</v>
      </c>
      <c r="R16" s="94">
        <f t="shared" si="50"/>
        <v>0.80361547584315007</v>
      </c>
      <c r="S16" s="61">
        <v>6930</v>
      </c>
      <c r="T16" s="61">
        <v>4595</v>
      </c>
      <c r="U16" s="92">
        <f t="shared" si="435"/>
        <v>11525</v>
      </c>
      <c r="V16" s="61">
        <v>3083</v>
      </c>
      <c r="W16" s="61">
        <v>2485</v>
      </c>
      <c r="X16" s="92">
        <f t="shared" si="436"/>
        <v>5568</v>
      </c>
      <c r="Y16" s="63"/>
      <c r="Z16" s="63"/>
      <c r="AA16" s="63"/>
      <c r="AB16" s="93">
        <f t="shared" si="437"/>
        <v>3083</v>
      </c>
      <c r="AC16" s="57">
        <f t="shared" si="438"/>
        <v>2485</v>
      </c>
      <c r="AD16" s="57">
        <f t="shared" si="439"/>
        <v>5568</v>
      </c>
      <c r="AE16" s="94">
        <f t="shared" si="440"/>
        <v>0.44487734487734487</v>
      </c>
      <c r="AF16" s="94">
        <f t="shared" si="441"/>
        <v>0.54080522306855272</v>
      </c>
      <c r="AG16" s="94">
        <f t="shared" si="442"/>
        <v>0.4831236442516269</v>
      </c>
      <c r="AH16" s="57">
        <f t="shared" si="443"/>
        <v>129144</v>
      </c>
      <c r="AI16" s="57">
        <f t="shared" si="444"/>
        <v>146302</v>
      </c>
      <c r="AJ16" s="57">
        <f t="shared" si="445"/>
        <v>275446</v>
      </c>
      <c r="AK16" s="57">
        <f t="shared" si="446"/>
        <v>97090</v>
      </c>
      <c r="AL16" s="57">
        <f t="shared" si="447"/>
        <v>120569</v>
      </c>
      <c r="AM16" s="57">
        <f t="shared" si="448"/>
        <v>217659</v>
      </c>
      <c r="AN16" s="129"/>
      <c r="AO16" s="129"/>
      <c r="AP16" s="129"/>
      <c r="AQ16" s="57">
        <f t="shared" si="449"/>
        <v>97090</v>
      </c>
      <c r="AR16" s="57">
        <f t="shared" si="450"/>
        <v>120569</v>
      </c>
      <c r="AS16" s="57">
        <f t="shared" si="451"/>
        <v>217659</v>
      </c>
      <c r="AT16" s="94">
        <f t="shared" si="452"/>
        <v>0.75179644427925418</v>
      </c>
      <c r="AU16" s="94">
        <f t="shared" si="453"/>
        <v>0.82411040177167771</v>
      </c>
      <c r="AV16" s="94">
        <f t="shared" si="454"/>
        <v>0.79020570275117441</v>
      </c>
      <c r="AW16" s="61">
        <v>18040</v>
      </c>
      <c r="AX16" s="61">
        <v>19764</v>
      </c>
      <c r="AY16" s="92">
        <f t="shared" si="455"/>
        <v>37804</v>
      </c>
      <c r="AZ16" s="61">
        <v>13226</v>
      </c>
      <c r="BA16" s="61">
        <v>15911</v>
      </c>
      <c r="BB16" s="92">
        <f t="shared" si="456"/>
        <v>29137</v>
      </c>
      <c r="BC16" s="63"/>
      <c r="BD16" s="63"/>
      <c r="BE16" s="63"/>
      <c r="BF16" s="93">
        <f t="shared" si="457"/>
        <v>13226</v>
      </c>
      <c r="BG16" s="57">
        <f t="shared" si="458"/>
        <v>15911</v>
      </c>
      <c r="BH16" s="57">
        <f t="shared" si="459"/>
        <v>29137</v>
      </c>
      <c r="BI16" s="94">
        <f t="shared" si="460"/>
        <v>0.73314855875831486</v>
      </c>
      <c r="BJ16" s="94">
        <f t="shared" si="461"/>
        <v>0.80504958510422986</v>
      </c>
      <c r="BK16" s="94">
        <f t="shared" si="462"/>
        <v>0.77073854618558879</v>
      </c>
      <c r="BL16" s="61">
        <v>996</v>
      </c>
      <c r="BM16" s="61">
        <v>684</v>
      </c>
      <c r="BN16" s="92">
        <f t="shared" si="463"/>
        <v>1680</v>
      </c>
      <c r="BO16" s="61">
        <v>418</v>
      </c>
      <c r="BP16" s="61">
        <v>355</v>
      </c>
      <c r="BQ16" s="92">
        <f t="shared" si="464"/>
        <v>773</v>
      </c>
      <c r="BR16" s="63"/>
      <c r="BS16" s="63"/>
      <c r="BT16" s="63"/>
      <c r="BU16" s="93">
        <f t="shared" ref="BU16" si="484">BO16+BR16</f>
        <v>418</v>
      </c>
      <c r="BV16" s="57">
        <f t="shared" si="465"/>
        <v>355</v>
      </c>
      <c r="BW16" s="57">
        <f t="shared" si="466"/>
        <v>773</v>
      </c>
      <c r="BX16" s="94">
        <f t="shared" ref="BX16" si="485">BU16/BL16</f>
        <v>0.41967871485943775</v>
      </c>
      <c r="BY16" s="94">
        <f t="shared" si="467"/>
        <v>0.51900584795321636</v>
      </c>
      <c r="BZ16" s="94">
        <f t="shared" si="468"/>
        <v>0.46011904761904759</v>
      </c>
      <c r="CA16" s="57">
        <f t="shared" si="469"/>
        <v>19036</v>
      </c>
      <c r="CB16" s="57">
        <f t="shared" si="470"/>
        <v>20448</v>
      </c>
      <c r="CC16" s="57">
        <f t="shared" si="471"/>
        <v>39484</v>
      </c>
      <c r="CD16" s="57">
        <f t="shared" si="472"/>
        <v>13644</v>
      </c>
      <c r="CE16" s="57">
        <f t="shared" si="473"/>
        <v>16266</v>
      </c>
      <c r="CF16" s="57">
        <f t="shared" si="474"/>
        <v>29910</v>
      </c>
      <c r="CG16" s="129"/>
      <c r="CH16" s="129"/>
      <c r="CI16" s="129"/>
      <c r="CJ16" s="57">
        <f t="shared" si="475"/>
        <v>13644</v>
      </c>
      <c r="CK16" s="57">
        <f t="shared" si="476"/>
        <v>16266</v>
      </c>
      <c r="CL16" s="57">
        <f t="shared" si="477"/>
        <v>29910</v>
      </c>
      <c r="CM16" s="94">
        <f t="shared" si="478"/>
        <v>0.71674721580163903</v>
      </c>
      <c r="CN16" s="94">
        <f t="shared" si="479"/>
        <v>0.795481220657277</v>
      </c>
      <c r="CO16" s="94">
        <f t="shared" si="480"/>
        <v>0.75752203424171816</v>
      </c>
      <c r="CP16" s="61">
        <v>32548</v>
      </c>
      <c r="CQ16" s="61">
        <v>39753</v>
      </c>
      <c r="CR16" s="92">
        <f t="shared" ref="CR16" si="486">CP16+CQ16</f>
        <v>72301</v>
      </c>
      <c r="CS16" s="61">
        <v>24551</v>
      </c>
      <c r="CT16" s="61">
        <v>32093</v>
      </c>
      <c r="CU16" s="92">
        <f t="shared" ref="CU16" si="487">CS16+CT16</f>
        <v>56644</v>
      </c>
      <c r="CV16" s="63"/>
      <c r="CW16" s="63"/>
      <c r="CX16" s="63"/>
      <c r="CY16" s="93">
        <f t="shared" ref="CY16" si="488">CS16+CV16</f>
        <v>24551</v>
      </c>
      <c r="CZ16" s="57">
        <f t="shared" ref="CZ16" si="489">CT16+CW16</f>
        <v>32093</v>
      </c>
      <c r="DA16" s="57">
        <f t="shared" ref="DA16" si="490">CU16+CX16</f>
        <v>56644</v>
      </c>
      <c r="DB16" s="94">
        <f t="shared" ref="DB16" si="491">CY16/CP16</f>
        <v>0.75430133956003442</v>
      </c>
      <c r="DC16" s="94">
        <f t="shared" ref="DC16" si="492">CZ16/CQ16</f>
        <v>0.80731014011521141</v>
      </c>
      <c r="DD16" s="94">
        <f t="shared" ref="DD16" si="493">DA16/CR16</f>
        <v>0.78344697860333878</v>
      </c>
      <c r="DE16" s="61">
        <v>1589</v>
      </c>
      <c r="DF16" s="61">
        <v>1234</v>
      </c>
      <c r="DG16" s="92">
        <f t="shared" ref="DG16" si="494">DE16+DF16</f>
        <v>2823</v>
      </c>
      <c r="DH16" s="61">
        <v>712</v>
      </c>
      <c r="DI16" s="61">
        <v>643</v>
      </c>
      <c r="DJ16" s="92">
        <f t="shared" ref="DJ16" si="495">DH16+DI16</f>
        <v>1355</v>
      </c>
      <c r="DK16" s="63"/>
      <c r="DL16" s="63"/>
      <c r="DM16" s="63"/>
      <c r="DN16" s="93">
        <f t="shared" ref="DN16" si="496">DH16+DK16</f>
        <v>712</v>
      </c>
      <c r="DO16" s="57">
        <f t="shared" ref="DO16" si="497">DI16+DL16</f>
        <v>643</v>
      </c>
      <c r="DP16" s="57">
        <f t="shared" ref="DP16" si="498">DJ16+DM16</f>
        <v>1355</v>
      </c>
      <c r="DQ16" s="94">
        <f t="shared" ref="DQ16" si="499">DN16/DE16</f>
        <v>0.44808055380742606</v>
      </c>
      <c r="DR16" s="94">
        <f t="shared" ref="DR16" si="500">DO16/DF16</f>
        <v>0.52106969205834686</v>
      </c>
      <c r="DS16" s="94">
        <f t="shared" ref="DS16" si="501">DP16/DG16</f>
        <v>0.47998583067658518</v>
      </c>
      <c r="DT16" s="57">
        <f t="shared" ref="DT16" si="502">CP16+DE16</f>
        <v>34137</v>
      </c>
      <c r="DU16" s="57">
        <f t="shared" ref="DU16" si="503">CQ16+DF16</f>
        <v>40987</v>
      </c>
      <c r="DV16" s="57">
        <f t="shared" ref="DV16" si="504">CR16+DG16</f>
        <v>75124</v>
      </c>
      <c r="DW16" s="57">
        <f t="shared" ref="DW16" si="505">CS16+DH16</f>
        <v>25263</v>
      </c>
      <c r="DX16" s="57">
        <f t="shared" ref="DX16" si="506">CT16+DI16</f>
        <v>32736</v>
      </c>
      <c r="DY16" s="57">
        <f t="shared" ref="DY16" si="507">CU16+DJ16</f>
        <v>57999</v>
      </c>
      <c r="DZ16" s="129"/>
      <c r="EA16" s="129"/>
      <c r="EB16" s="129"/>
      <c r="EC16" s="57">
        <f t="shared" ref="EC16" si="508">CY16+DN16</f>
        <v>25263</v>
      </c>
      <c r="ED16" s="57">
        <f t="shared" ref="ED16" si="509">CZ16+DO16</f>
        <v>32736</v>
      </c>
      <c r="EE16" s="57">
        <f t="shared" ref="EE16" si="510">DA16+DP16</f>
        <v>57999</v>
      </c>
      <c r="EF16" s="94">
        <f t="shared" ref="EF16" si="511">EC16/DT16</f>
        <v>0.74004745583970477</v>
      </c>
      <c r="EG16" s="94">
        <f t="shared" ref="EG16" si="512">ED16/DU16</f>
        <v>0.79869226828018636</v>
      </c>
      <c r="EH16" s="94">
        <f t="shared" ref="EH16" si="513">EE16/DV16</f>
        <v>0.77204355465630159</v>
      </c>
      <c r="EI16" s="57">
        <f t="shared" si="481"/>
        <v>97090</v>
      </c>
      <c r="EJ16" s="57">
        <f t="shared" si="482"/>
        <v>120569</v>
      </c>
      <c r="EK16" s="57">
        <f t="shared" si="483"/>
        <v>217659</v>
      </c>
      <c r="EL16" s="57">
        <v>29137</v>
      </c>
      <c r="EM16" s="57">
        <v>43459</v>
      </c>
      <c r="EN16" s="57">
        <f t="shared" ref="EN16" si="514">EL16+EM16</f>
        <v>72596</v>
      </c>
      <c r="EO16" s="125">
        <f t="shared" ref="EO16" si="515">+EL16*100/EI16</f>
        <v>30.010299721907508</v>
      </c>
      <c r="EP16" s="125">
        <f t="shared" ref="EP16" si="516">+EM16*100/EJ16</f>
        <v>36.044920336073119</v>
      </c>
      <c r="EQ16" s="125">
        <f t="shared" ref="EQ16" si="517">+EN16*100/EK16</f>
        <v>33.35308900619777</v>
      </c>
      <c r="ER16" s="57">
        <f t="shared" ref="ER16" si="518">+CJ16</f>
        <v>13644</v>
      </c>
      <c r="ES16" s="57">
        <f t="shared" ref="ES16" si="519">+CK16</f>
        <v>16266</v>
      </c>
      <c r="ET16" s="57">
        <f t="shared" ref="ET16" si="520">+CL16</f>
        <v>29910</v>
      </c>
      <c r="EU16" s="57">
        <v>4098</v>
      </c>
      <c r="EV16" s="57">
        <v>5821</v>
      </c>
      <c r="EW16" s="57">
        <f t="shared" ref="EW16" si="521">EU16+EV16</f>
        <v>9919</v>
      </c>
      <c r="EX16" s="125">
        <f t="shared" ref="EX16" si="522">+EU16*100/ER16</f>
        <v>30.035180299032543</v>
      </c>
      <c r="EY16" s="125">
        <f t="shared" ref="EY16" si="523">+EV16*100/ES16</f>
        <v>35.786302717324482</v>
      </c>
      <c r="EZ16" s="125">
        <f t="shared" ref="EZ16" si="524">+EW16*100/ET16</f>
        <v>33.162821798729524</v>
      </c>
      <c r="FA16" s="57">
        <f t="shared" ref="FA16" si="525">+EC16</f>
        <v>25263</v>
      </c>
      <c r="FB16" s="57">
        <f t="shared" ref="FB16" si="526">+ED16</f>
        <v>32736</v>
      </c>
      <c r="FC16" s="57">
        <f t="shared" ref="FC16" si="527">+EE16</f>
        <v>57999</v>
      </c>
      <c r="FD16" s="57">
        <v>5367</v>
      </c>
      <c r="FE16" s="57">
        <v>8450</v>
      </c>
      <c r="FF16" s="57">
        <f t="shared" ref="FF16" si="528">FD16+FE16</f>
        <v>13817</v>
      </c>
      <c r="FG16" s="125">
        <f t="shared" ref="FG16" si="529">+FD16*100/FA16</f>
        <v>21.244507778173613</v>
      </c>
      <c r="FH16" s="125">
        <f t="shared" ref="FH16" si="530">+FE16*100/FB16</f>
        <v>25.812561094819159</v>
      </c>
      <c r="FI16" s="125">
        <f t="shared" ref="FI16" si="531">+FF16*100/FC16</f>
        <v>23.822824531457439</v>
      </c>
    </row>
    <row r="17" spans="1:165" s="55" customFormat="1" ht="35.25" customHeight="1">
      <c r="A17" s="103">
        <v>8</v>
      </c>
      <c r="B17" s="174"/>
      <c r="C17" s="117" t="s">
        <v>84</v>
      </c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75">
        <v>56</v>
      </c>
      <c r="T17" s="75">
        <v>35</v>
      </c>
      <c r="U17" s="92">
        <f t="shared" ref="U17" si="532">S17+T17</f>
        <v>91</v>
      </c>
      <c r="V17" s="75">
        <v>52</v>
      </c>
      <c r="W17" s="75">
        <v>34</v>
      </c>
      <c r="X17" s="92">
        <f t="shared" ref="X17" si="533">V17+W17</f>
        <v>86</v>
      </c>
      <c r="Y17" s="63"/>
      <c r="Z17" s="63"/>
      <c r="AA17" s="63"/>
      <c r="AB17" s="93">
        <f t="shared" ref="AB17" si="534">V17+Y17</f>
        <v>52</v>
      </c>
      <c r="AC17" s="57">
        <f t="shared" ref="AC17" si="535">W17+Z17</f>
        <v>34</v>
      </c>
      <c r="AD17" s="57">
        <f t="shared" ref="AD17" si="536">X17+AA17</f>
        <v>86</v>
      </c>
      <c r="AE17" s="94">
        <f t="shared" ref="AE17" si="537">AB17/S17</f>
        <v>0.9285714285714286</v>
      </c>
      <c r="AF17" s="94">
        <f t="shared" ref="AF17" si="538">AC17/T17</f>
        <v>0.97142857142857142</v>
      </c>
      <c r="AG17" s="94">
        <f t="shared" ref="AG17" si="539">AD17/U17</f>
        <v>0.94505494505494503</v>
      </c>
      <c r="AH17" s="57">
        <f t="shared" ref="AH17" si="540">D17+S17</f>
        <v>56</v>
      </c>
      <c r="AI17" s="57">
        <f t="shared" ref="AI17" si="541">E17+T17</f>
        <v>35</v>
      </c>
      <c r="AJ17" s="57">
        <f t="shared" ref="AJ17" si="542">F17+U17</f>
        <v>91</v>
      </c>
      <c r="AK17" s="57">
        <f t="shared" ref="AK17" si="543">G17+V17</f>
        <v>52</v>
      </c>
      <c r="AL17" s="57">
        <f t="shared" ref="AL17" si="544">H17+W17</f>
        <v>34</v>
      </c>
      <c r="AM17" s="57">
        <f t="shared" ref="AM17" si="545">I17+X17</f>
        <v>86</v>
      </c>
      <c r="AN17" s="129"/>
      <c r="AO17" s="129"/>
      <c r="AP17" s="129"/>
      <c r="AQ17" s="57">
        <f t="shared" ref="AQ17" si="546">M17+AB17</f>
        <v>52</v>
      </c>
      <c r="AR17" s="57">
        <f t="shared" ref="AR17" si="547">N17+AC17</f>
        <v>34</v>
      </c>
      <c r="AS17" s="57">
        <f t="shared" ref="AS17" si="548">O17+AD17</f>
        <v>86</v>
      </c>
      <c r="AT17" s="94">
        <f t="shared" ref="AT17" si="549">AQ17/AH17</f>
        <v>0.9285714285714286</v>
      </c>
      <c r="AU17" s="94">
        <f t="shared" ref="AU17" si="550">AR17/AI17</f>
        <v>0.97142857142857142</v>
      </c>
      <c r="AV17" s="94">
        <f t="shared" ref="AV17" si="551">AS17/AJ17</f>
        <v>0.94505494505494503</v>
      </c>
      <c r="AW17" s="63"/>
      <c r="AX17" s="63"/>
      <c r="AY17" s="63"/>
      <c r="AZ17" s="63"/>
      <c r="BA17" s="63"/>
      <c r="BB17" s="63"/>
      <c r="BC17" s="63"/>
      <c r="BD17" s="63"/>
      <c r="BE17" s="63"/>
      <c r="BF17" s="129"/>
      <c r="BG17" s="129"/>
      <c r="BH17" s="129"/>
      <c r="BI17" s="134"/>
      <c r="BJ17" s="134"/>
      <c r="BK17" s="134"/>
      <c r="BL17" s="63"/>
      <c r="BM17" s="63"/>
      <c r="BN17" s="63"/>
      <c r="BO17" s="63"/>
      <c r="BP17" s="63"/>
      <c r="BQ17" s="63"/>
      <c r="BR17" s="63"/>
      <c r="BS17" s="63"/>
      <c r="BT17" s="63"/>
      <c r="BU17" s="129"/>
      <c r="BV17" s="129"/>
      <c r="BW17" s="129"/>
      <c r="BX17" s="134"/>
      <c r="BY17" s="134"/>
      <c r="BZ17" s="134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34"/>
      <c r="CN17" s="134"/>
      <c r="CO17" s="134"/>
      <c r="CP17" s="63"/>
      <c r="CQ17" s="63"/>
      <c r="CR17" s="63"/>
      <c r="CS17" s="63"/>
      <c r="CT17" s="63"/>
      <c r="CU17" s="63"/>
      <c r="CV17" s="63"/>
      <c r="CW17" s="63"/>
      <c r="CX17" s="63"/>
      <c r="CY17" s="129"/>
      <c r="CZ17" s="129"/>
      <c r="DA17" s="129"/>
      <c r="DB17" s="134"/>
      <c r="DC17" s="134"/>
      <c r="DD17" s="134"/>
      <c r="DE17" s="63"/>
      <c r="DF17" s="63"/>
      <c r="DG17" s="63"/>
      <c r="DH17" s="63"/>
      <c r="DI17" s="63"/>
      <c r="DJ17" s="63"/>
      <c r="DK17" s="63"/>
      <c r="DL17" s="63"/>
      <c r="DM17" s="63"/>
      <c r="DN17" s="129"/>
      <c r="DO17" s="129"/>
      <c r="DP17" s="129"/>
      <c r="DQ17" s="134"/>
      <c r="DR17" s="134"/>
      <c r="DS17" s="134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34"/>
      <c r="EG17" s="134"/>
      <c r="EH17" s="134"/>
      <c r="EI17" s="57">
        <f t="shared" ref="EI17" si="552">+AQ17</f>
        <v>52</v>
      </c>
      <c r="EJ17" s="57">
        <f t="shared" ref="EJ17" si="553">+AR17</f>
        <v>34</v>
      </c>
      <c r="EK17" s="57">
        <f t="shared" ref="EK17" si="554">+AS17</f>
        <v>86</v>
      </c>
      <c r="EL17" s="129"/>
      <c r="EM17" s="129"/>
      <c r="EN17" s="129"/>
      <c r="EO17" s="129"/>
      <c r="EP17" s="133"/>
      <c r="EQ17" s="133"/>
      <c r="ER17" s="129"/>
      <c r="ES17" s="129"/>
      <c r="ET17" s="129"/>
      <c r="EU17" s="129"/>
      <c r="EV17" s="129"/>
      <c r="EW17" s="129"/>
      <c r="EX17" s="133"/>
      <c r="EY17" s="133"/>
      <c r="EZ17" s="133"/>
      <c r="FA17" s="129"/>
      <c r="FB17" s="129"/>
      <c r="FC17" s="129"/>
      <c r="FD17" s="129"/>
      <c r="FE17" s="129"/>
      <c r="FF17" s="129"/>
      <c r="FG17" s="133"/>
      <c r="FH17" s="133"/>
      <c r="FI17" s="133"/>
    </row>
    <row r="18" spans="1:165" ht="28.5">
      <c r="A18" s="103">
        <v>9</v>
      </c>
      <c r="B18" s="168"/>
      <c r="C18" s="117" t="s">
        <v>85</v>
      </c>
      <c r="D18" s="61">
        <v>376</v>
      </c>
      <c r="E18" s="61">
        <v>225</v>
      </c>
      <c r="F18" s="92">
        <f t="shared" si="0"/>
        <v>601</v>
      </c>
      <c r="G18" s="61">
        <v>371</v>
      </c>
      <c r="H18" s="61">
        <v>222</v>
      </c>
      <c r="I18" s="92">
        <f t="shared" si="1"/>
        <v>593</v>
      </c>
      <c r="J18" s="61">
        <v>5</v>
      </c>
      <c r="K18" s="63"/>
      <c r="L18" s="92">
        <f t="shared" si="2"/>
        <v>5</v>
      </c>
      <c r="M18" s="93">
        <f t="shared" si="45"/>
        <v>376</v>
      </c>
      <c r="N18" s="57">
        <f t="shared" si="46"/>
        <v>222</v>
      </c>
      <c r="O18" s="57">
        <f t="shared" si="47"/>
        <v>598</v>
      </c>
      <c r="P18" s="94">
        <f t="shared" si="48"/>
        <v>1</v>
      </c>
      <c r="Q18" s="94">
        <f t="shared" si="49"/>
        <v>0.98666666666666669</v>
      </c>
      <c r="R18" s="94">
        <f t="shared" si="50"/>
        <v>0.99500831946755408</v>
      </c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57">
        <f t="shared" ref="AH18:AH19" si="555">D18+S18</f>
        <v>376</v>
      </c>
      <c r="AI18" s="57">
        <f t="shared" ref="AI18:AI19" si="556">E18+T18</f>
        <v>225</v>
      </c>
      <c r="AJ18" s="57">
        <f t="shared" ref="AJ18:AJ19" si="557">F18+U18</f>
        <v>601</v>
      </c>
      <c r="AK18" s="57">
        <f t="shared" ref="AK18:AK19" si="558">G18+V18</f>
        <v>371</v>
      </c>
      <c r="AL18" s="57">
        <f t="shared" ref="AL18:AL19" si="559">H18+W18</f>
        <v>222</v>
      </c>
      <c r="AM18" s="57">
        <f t="shared" ref="AM18:AM19" si="560">I18+X18</f>
        <v>593</v>
      </c>
      <c r="AN18" s="57">
        <f t="shared" ref="AN18:AN19" si="561">J18+Y18</f>
        <v>5</v>
      </c>
      <c r="AO18" s="57">
        <f t="shared" ref="AO18:AO19" si="562">K18+Z18</f>
        <v>0</v>
      </c>
      <c r="AP18" s="57">
        <f t="shared" ref="AP18:AP19" si="563">L18+AA18</f>
        <v>5</v>
      </c>
      <c r="AQ18" s="57">
        <f t="shared" ref="AQ18:AQ19" si="564">M18+AB18</f>
        <v>376</v>
      </c>
      <c r="AR18" s="57">
        <f t="shared" ref="AR18:AR19" si="565">N18+AC18</f>
        <v>222</v>
      </c>
      <c r="AS18" s="57">
        <f t="shared" ref="AS18:AS19" si="566">O18+AD18</f>
        <v>598</v>
      </c>
      <c r="AT18" s="94">
        <f t="shared" ref="AT18:AT19" si="567">AQ18/AH18</f>
        <v>1</v>
      </c>
      <c r="AU18" s="94">
        <f t="shared" ref="AU18:AU19" si="568">AR18/AI18</f>
        <v>0.98666666666666669</v>
      </c>
      <c r="AV18" s="94">
        <f t="shared" ref="AV18:AV19" si="569">AS18/AJ18</f>
        <v>0.99500831946755408</v>
      </c>
      <c r="AW18" s="61">
        <v>29</v>
      </c>
      <c r="AX18" s="61">
        <v>35</v>
      </c>
      <c r="AY18" s="92">
        <f t="shared" ref="AY18:AY19" si="570">AW18+AX18</f>
        <v>64</v>
      </c>
      <c r="AZ18" s="61">
        <v>28</v>
      </c>
      <c r="BA18" s="61">
        <v>32</v>
      </c>
      <c r="BB18" s="92">
        <f t="shared" ref="BB18:BB19" si="571">AZ18+BA18</f>
        <v>60</v>
      </c>
      <c r="BC18" s="63"/>
      <c r="BD18" s="63"/>
      <c r="BE18" s="63"/>
      <c r="BF18" s="93">
        <f t="shared" ref="BF18:BF19" si="572">AZ18+BC18</f>
        <v>28</v>
      </c>
      <c r="BG18" s="57">
        <f t="shared" ref="BG18:BG19" si="573">BA18+BD18</f>
        <v>32</v>
      </c>
      <c r="BH18" s="57">
        <f t="shared" ref="BH18:BH19" si="574">BB18+BE18</f>
        <v>60</v>
      </c>
      <c r="BI18" s="94">
        <f t="shared" ref="BI18:BI19" si="575">BF18/AW18</f>
        <v>0.96551724137931039</v>
      </c>
      <c r="BJ18" s="94">
        <f t="shared" ref="BJ18:BJ19" si="576">BG18/AX18</f>
        <v>0.91428571428571426</v>
      </c>
      <c r="BK18" s="94">
        <f t="shared" ref="BK18:BK19" si="577">BH18/AY18</f>
        <v>0.9375</v>
      </c>
      <c r="BL18" s="63"/>
      <c r="BM18" s="63"/>
      <c r="BN18" s="63"/>
      <c r="BO18" s="63"/>
      <c r="BP18" s="63"/>
      <c r="BQ18" s="63"/>
      <c r="BR18" s="63"/>
      <c r="BS18" s="63"/>
      <c r="BT18" s="63"/>
      <c r="BU18" s="129"/>
      <c r="BV18" s="129"/>
      <c r="BW18" s="129"/>
      <c r="BX18" s="134"/>
      <c r="BY18" s="134"/>
      <c r="BZ18" s="134"/>
      <c r="CA18" s="57">
        <f t="shared" ref="CA18:CA19" si="578">AW18+BL18</f>
        <v>29</v>
      </c>
      <c r="CB18" s="57">
        <f t="shared" ref="CB18:CB19" si="579">AX18+BM18</f>
        <v>35</v>
      </c>
      <c r="CC18" s="57">
        <f t="shared" ref="CC18:CC19" si="580">AY18+BN18</f>
        <v>64</v>
      </c>
      <c r="CD18" s="57">
        <f t="shared" ref="CD18:CD19" si="581">AZ18+BO18</f>
        <v>28</v>
      </c>
      <c r="CE18" s="57">
        <f t="shared" ref="CE18:CE19" si="582">BA18+BP18</f>
        <v>32</v>
      </c>
      <c r="CF18" s="57">
        <f t="shared" ref="CF18:CF19" si="583">BB18+BQ18</f>
        <v>60</v>
      </c>
      <c r="CG18" s="129"/>
      <c r="CH18" s="129"/>
      <c r="CI18" s="129"/>
      <c r="CJ18" s="57">
        <f t="shared" ref="CJ18:CJ19" si="584">BF18+BU18</f>
        <v>28</v>
      </c>
      <c r="CK18" s="57">
        <f t="shared" ref="CK18:CK19" si="585">BG18+BV18</f>
        <v>32</v>
      </c>
      <c r="CL18" s="57">
        <f t="shared" ref="CL18:CL19" si="586">BH18+BW18</f>
        <v>60</v>
      </c>
      <c r="CM18" s="94">
        <f t="shared" ref="CM18:CM19" si="587">CJ18/CA18</f>
        <v>0.96551724137931039</v>
      </c>
      <c r="CN18" s="94">
        <f t="shared" ref="CN18:CN19" si="588">CK18/CB18</f>
        <v>0.91428571428571426</v>
      </c>
      <c r="CO18" s="94">
        <f t="shared" ref="CO18:CO19" si="589">CL18/CC18</f>
        <v>0.9375</v>
      </c>
      <c r="CP18" s="61">
        <v>142</v>
      </c>
      <c r="CQ18" s="61">
        <v>99</v>
      </c>
      <c r="CR18" s="92">
        <f t="shared" ref="CR18:CR19" si="590">CP18+CQ18</f>
        <v>241</v>
      </c>
      <c r="CS18" s="75">
        <v>135</v>
      </c>
      <c r="CT18" s="75">
        <v>90</v>
      </c>
      <c r="CU18" s="92">
        <f t="shared" ref="CU18:CU19" si="591">CS18+CT18</f>
        <v>225</v>
      </c>
      <c r="CV18" s="63"/>
      <c r="CW18" s="63"/>
      <c r="CX18" s="63"/>
      <c r="CY18" s="93">
        <f t="shared" ref="CY18:CY19" si="592">CS18+CV18</f>
        <v>135</v>
      </c>
      <c r="CZ18" s="57">
        <f t="shared" ref="CZ18:CZ19" si="593">CT18+CW18</f>
        <v>90</v>
      </c>
      <c r="DA18" s="57">
        <f t="shared" ref="DA18:DA19" si="594">CU18+CX18</f>
        <v>225</v>
      </c>
      <c r="DB18" s="94">
        <f t="shared" ref="DB18:DB19" si="595">CY18/CP18</f>
        <v>0.95070422535211263</v>
      </c>
      <c r="DC18" s="94">
        <f t="shared" ref="DC18:DC19" si="596">CZ18/CQ18</f>
        <v>0.90909090909090906</v>
      </c>
      <c r="DD18" s="94">
        <f t="shared" ref="DD18:DD19" si="597">DA18/CR18</f>
        <v>0.93360995850622408</v>
      </c>
      <c r="DE18" s="62"/>
      <c r="DF18" s="62"/>
      <c r="DG18" s="62"/>
      <c r="DH18" s="62"/>
      <c r="DI18" s="62"/>
      <c r="DJ18" s="62"/>
      <c r="DK18" s="62"/>
      <c r="DL18" s="62"/>
      <c r="DM18" s="62"/>
      <c r="DN18" s="127"/>
      <c r="DO18" s="127"/>
      <c r="DP18" s="127"/>
      <c r="DQ18" s="135"/>
      <c r="DR18" s="135"/>
      <c r="DS18" s="135"/>
      <c r="DT18" s="57">
        <f t="shared" ref="DT18:DT19" si="598">CP18+DE18</f>
        <v>142</v>
      </c>
      <c r="DU18" s="57">
        <f t="shared" ref="DU18:DU19" si="599">CQ18+DF18</f>
        <v>99</v>
      </c>
      <c r="DV18" s="57">
        <f t="shared" ref="DV18:DV19" si="600">CR18+DG18</f>
        <v>241</v>
      </c>
      <c r="DW18" s="57">
        <f t="shared" ref="DW18:DW19" si="601">CS18+DH18</f>
        <v>135</v>
      </c>
      <c r="DX18" s="57">
        <f t="shared" ref="DX18:DX19" si="602">CT18+DI18</f>
        <v>90</v>
      </c>
      <c r="DY18" s="57">
        <f t="shared" ref="DY18:DY19" si="603">CU18+DJ18</f>
        <v>225</v>
      </c>
      <c r="DZ18" s="129"/>
      <c r="EA18" s="129"/>
      <c r="EB18" s="129"/>
      <c r="EC18" s="57">
        <f t="shared" ref="EC18:EC19" si="604">CY18+DN18</f>
        <v>135</v>
      </c>
      <c r="ED18" s="57">
        <f t="shared" ref="ED18:ED19" si="605">CZ18+DO18</f>
        <v>90</v>
      </c>
      <c r="EE18" s="57">
        <f t="shared" ref="EE18:EE19" si="606">DA18+DP18</f>
        <v>225</v>
      </c>
      <c r="EF18" s="94">
        <f t="shared" ref="EF18:EF19" si="607">EC18/DT18</f>
        <v>0.95070422535211263</v>
      </c>
      <c r="EG18" s="94">
        <f t="shared" ref="EG18:EG19" si="608">ED18/DU18</f>
        <v>0.90909090909090906</v>
      </c>
      <c r="EH18" s="94">
        <f t="shared" ref="EH18:EH19" si="609">EE18/DV18</f>
        <v>0.93360995850622408</v>
      </c>
      <c r="EI18" s="57">
        <f t="shared" ref="EI18:EI19" si="610">+AQ18</f>
        <v>376</v>
      </c>
      <c r="EJ18" s="57">
        <f t="shared" ref="EJ18:EJ19" si="611">+AR18</f>
        <v>222</v>
      </c>
      <c r="EK18" s="57">
        <f t="shared" ref="EK18:EK19" si="612">+AS18</f>
        <v>598</v>
      </c>
      <c r="EL18" s="130">
        <v>291</v>
      </c>
      <c r="EM18" s="130">
        <v>152</v>
      </c>
      <c r="EN18" s="57">
        <f t="shared" ref="EN18:EN19" si="613">EL18+EM18</f>
        <v>443</v>
      </c>
      <c r="EO18" s="125">
        <f t="shared" ref="EO18:EO19" si="614">+EL18*100/EI18</f>
        <v>77.393617021276597</v>
      </c>
      <c r="EP18" s="125">
        <f t="shared" ref="EP18:EP19" si="615">+EM18*100/EJ18</f>
        <v>68.468468468468473</v>
      </c>
      <c r="EQ18" s="125">
        <f t="shared" ref="EQ18:EQ19" si="616">+EN18*100/EK18</f>
        <v>74.080267558528433</v>
      </c>
      <c r="ER18" s="57">
        <f t="shared" ref="ER18:ER19" si="617">+CJ18</f>
        <v>28</v>
      </c>
      <c r="ES18" s="57">
        <f t="shared" ref="ES18:ES19" si="618">+CK18</f>
        <v>32</v>
      </c>
      <c r="ET18" s="57">
        <f t="shared" ref="ET18:ET19" si="619">+CL18</f>
        <v>60</v>
      </c>
      <c r="EU18" s="130">
        <v>21</v>
      </c>
      <c r="EV18" s="130">
        <v>23</v>
      </c>
      <c r="EW18" s="57">
        <f t="shared" ref="EW18:EW19" si="620">EU18+EV18</f>
        <v>44</v>
      </c>
      <c r="EX18" s="125">
        <f t="shared" ref="EX18:EX19" si="621">+EU18*100/ER18</f>
        <v>75</v>
      </c>
      <c r="EY18" s="125">
        <f t="shared" ref="EY18:EY19" si="622">+EV18*100/ES18</f>
        <v>71.875</v>
      </c>
      <c r="EZ18" s="125">
        <f t="shared" ref="EZ18:EZ19" si="623">+EW18*100/ET18</f>
        <v>73.333333333333329</v>
      </c>
      <c r="FA18" s="57">
        <f t="shared" ref="FA18:FA19" si="624">+EC18</f>
        <v>135</v>
      </c>
      <c r="FB18" s="57">
        <f t="shared" ref="FB18:FB19" si="625">+ED18</f>
        <v>90</v>
      </c>
      <c r="FC18" s="57">
        <f t="shared" ref="FC18:FC19" si="626">+EE18</f>
        <v>225</v>
      </c>
      <c r="FD18" s="130">
        <v>101</v>
      </c>
      <c r="FE18" s="130">
        <v>76</v>
      </c>
      <c r="FF18" s="57">
        <f t="shared" ref="FF18:FF19" si="627">FD18+FE18</f>
        <v>177</v>
      </c>
      <c r="FG18" s="125">
        <f t="shared" ref="FG18:FG19" si="628">+FD18*100/FA18</f>
        <v>74.81481481481481</v>
      </c>
      <c r="FH18" s="125">
        <f t="shared" ref="FH18:FH19" si="629">+FE18*100/FB18</f>
        <v>84.444444444444443</v>
      </c>
      <c r="FI18" s="125">
        <f t="shared" ref="FI18:FI19" si="630">+FF18*100/FC18</f>
        <v>78.666666666666671</v>
      </c>
    </row>
    <row r="19" spans="1:165" ht="28.5">
      <c r="A19" s="103">
        <v>10</v>
      </c>
      <c r="B19" s="124" t="s">
        <v>138</v>
      </c>
      <c r="C19" s="117" t="s">
        <v>45</v>
      </c>
      <c r="D19" s="61">
        <v>8691</v>
      </c>
      <c r="E19" s="61">
        <v>9193</v>
      </c>
      <c r="F19" s="92">
        <f t="shared" si="0"/>
        <v>17884</v>
      </c>
      <c r="G19" s="61">
        <v>7179</v>
      </c>
      <c r="H19" s="61">
        <v>8204</v>
      </c>
      <c r="I19" s="92">
        <f t="shared" si="1"/>
        <v>15383</v>
      </c>
      <c r="J19" s="61">
        <v>497</v>
      </c>
      <c r="K19" s="61">
        <v>415</v>
      </c>
      <c r="L19" s="92">
        <f t="shared" si="2"/>
        <v>912</v>
      </c>
      <c r="M19" s="93">
        <f t="shared" si="45"/>
        <v>7676</v>
      </c>
      <c r="N19" s="57">
        <f t="shared" si="46"/>
        <v>8619</v>
      </c>
      <c r="O19" s="57">
        <f t="shared" si="47"/>
        <v>16295</v>
      </c>
      <c r="P19" s="94">
        <f t="shared" si="48"/>
        <v>0.88321251869750317</v>
      </c>
      <c r="Q19" s="94">
        <f t="shared" si="49"/>
        <v>0.93756118786032849</v>
      </c>
      <c r="R19" s="94">
        <f t="shared" si="50"/>
        <v>0.91114963095504364</v>
      </c>
      <c r="S19" s="61">
        <v>987</v>
      </c>
      <c r="T19" s="61">
        <v>833</v>
      </c>
      <c r="U19" s="92">
        <f t="shared" ref="U19" si="631">S19+T19</f>
        <v>1820</v>
      </c>
      <c r="V19" s="61">
        <v>270</v>
      </c>
      <c r="W19" s="61">
        <v>127</v>
      </c>
      <c r="X19" s="92">
        <f t="shared" ref="X19" si="632">V19+W19</f>
        <v>397</v>
      </c>
      <c r="Y19" s="61">
        <v>35</v>
      </c>
      <c r="Z19" s="61">
        <v>21</v>
      </c>
      <c r="AA19" s="92">
        <f t="shared" ref="AA19" si="633">Y19+Z19</f>
        <v>56</v>
      </c>
      <c r="AB19" s="93">
        <f t="shared" ref="AB19" si="634">V19+Y19</f>
        <v>305</v>
      </c>
      <c r="AC19" s="57">
        <f t="shared" ref="AC19" si="635">W19+Z19</f>
        <v>148</v>
      </c>
      <c r="AD19" s="57">
        <f t="shared" ref="AD19" si="636">X19+AA19</f>
        <v>453</v>
      </c>
      <c r="AE19" s="94">
        <f t="shared" ref="AE19" si="637">AB19/S19</f>
        <v>0.30901722391084091</v>
      </c>
      <c r="AF19" s="94">
        <f t="shared" ref="AF19" si="638">AC19/T19</f>
        <v>0.17767106842737096</v>
      </c>
      <c r="AG19" s="94">
        <f t="shared" ref="AG19" si="639">AD19/U19</f>
        <v>0.24890109890109891</v>
      </c>
      <c r="AH19" s="57">
        <f t="shared" si="555"/>
        <v>9678</v>
      </c>
      <c r="AI19" s="57">
        <f t="shared" si="556"/>
        <v>10026</v>
      </c>
      <c r="AJ19" s="57">
        <f t="shared" si="557"/>
        <v>19704</v>
      </c>
      <c r="AK19" s="57">
        <f t="shared" si="558"/>
        <v>7449</v>
      </c>
      <c r="AL19" s="57">
        <f t="shared" si="559"/>
        <v>8331</v>
      </c>
      <c r="AM19" s="57">
        <f t="shared" si="560"/>
        <v>15780</v>
      </c>
      <c r="AN19" s="57">
        <f t="shared" si="561"/>
        <v>532</v>
      </c>
      <c r="AO19" s="57">
        <f t="shared" si="562"/>
        <v>436</v>
      </c>
      <c r="AP19" s="57">
        <f t="shared" si="563"/>
        <v>968</v>
      </c>
      <c r="AQ19" s="57">
        <f t="shared" si="564"/>
        <v>7981</v>
      </c>
      <c r="AR19" s="57">
        <f t="shared" si="565"/>
        <v>8767</v>
      </c>
      <c r="AS19" s="57">
        <f t="shared" si="566"/>
        <v>16748</v>
      </c>
      <c r="AT19" s="94">
        <f t="shared" si="567"/>
        <v>0.82465385410208725</v>
      </c>
      <c r="AU19" s="94">
        <f t="shared" si="568"/>
        <v>0.87442649112308002</v>
      </c>
      <c r="AV19" s="94">
        <f t="shared" si="569"/>
        <v>0.84997969955339014</v>
      </c>
      <c r="AW19" s="61">
        <v>149</v>
      </c>
      <c r="AX19" s="61">
        <v>189</v>
      </c>
      <c r="AY19" s="92">
        <f t="shared" si="570"/>
        <v>338</v>
      </c>
      <c r="AZ19" s="61">
        <v>117</v>
      </c>
      <c r="BA19" s="61">
        <v>176</v>
      </c>
      <c r="BB19" s="92">
        <f t="shared" si="571"/>
        <v>293</v>
      </c>
      <c r="BC19" s="61">
        <v>13</v>
      </c>
      <c r="BD19" s="61">
        <v>5</v>
      </c>
      <c r="BE19" s="92">
        <f t="shared" ref="BE19" si="640">BC19+BD19</f>
        <v>18</v>
      </c>
      <c r="BF19" s="93">
        <f t="shared" si="572"/>
        <v>130</v>
      </c>
      <c r="BG19" s="57">
        <f t="shared" si="573"/>
        <v>181</v>
      </c>
      <c r="BH19" s="57">
        <f t="shared" si="574"/>
        <v>311</v>
      </c>
      <c r="BI19" s="94">
        <f t="shared" si="575"/>
        <v>0.87248322147651003</v>
      </c>
      <c r="BJ19" s="94">
        <f t="shared" si="576"/>
        <v>0.95767195767195767</v>
      </c>
      <c r="BK19" s="94">
        <f t="shared" si="577"/>
        <v>0.92011834319526631</v>
      </c>
      <c r="BL19" s="61">
        <v>22</v>
      </c>
      <c r="BM19" s="61">
        <v>25</v>
      </c>
      <c r="BN19" s="92">
        <f t="shared" ref="BN19" si="641">BL19+BM19</f>
        <v>47</v>
      </c>
      <c r="BO19" s="61">
        <v>6</v>
      </c>
      <c r="BP19" s="61">
        <v>5</v>
      </c>
      <c r="BQ19" s="92">
        <f t="shared" ref="BQ19" si="642">BO19+BP19</f>
        <v>11</v>
      </c>
      <c r="BR19" s="63"/>
      <c r="BS19" s="63"/>
      <c r="BT19" s="63"/>
      <c r="BU19" s="93">
        <f t="shared" ref="BU19" si="643">BO19+BR19</f>
        <v>6</v>
      </c>
      <c r="BV19" s="57">
        <f t="shared" ref="BV19" si="644">BP19+BS19</f>
        <v>5</v>
      </c>
      <c r="BW19" s="57">
        <f t="shared" ref="BW19" si="645">BQ19+BT19</f>
        <v>11</v>
      </c>
      <c r="BX19" s="94">
        <f t="shared" ref="BX19" si="646">BU19/BL19</f>
        <v>0.27272727272727271</v>
      </c>
      <c r="BY19" s="94">
        <f t="shared" ref="BY19" si="647">BV19/BM19</f>
        <v>0.2</v>
      </c>
      <c r="BZ19" s="94">
        <f t="shared" ref="BZ19" si="648">BW19/BN19</f>
        <v>0.23404255319148937</v>
      </c>
      <c r="CA19" s="57">
        <f t="shared" si="578"/>
        <v>171</v>
      </c>
      <c r="CB19" s="57">
        <f t="shared" si="579"/>
        <v>214</v>
      </c>
      <c r="CC19" s="57">
        <f t="shared" si="580"/>
        <v>385</v>
      </c>
      <c r="CD19" s="57">
        <f t="shared" si="581"/>
        <v>123</v>
      </c>
      <c r="CE19" s="57">
        <f t="shared" si="582"/>
        <v>181</v>
      </c>
      <c r="CF19" s="57">
        <f t="shared" si="583"/>
        <v>304</v>
      </c>
      <c r="CG19" s="57">
        <f t="shared" ref="CG19" si="649">BC19+BR19</f>
        <v>13</v>
      </c>
      <c r="CH19" s="57">
        <f t="shared" ref="CH19" si="650">BD19+BS19</f>
        <v>5</v>
      </c>
      <c r="CI19" s="57">
        <f t="shared" ref="CI19" si="651">BE19+BT19</f>
        <v>18</v>
      </c>
      <c r="CJ19" s="57">
        <f t="shared" si="584"/>
        <v>136</v>
      </c>
      <c r="CK19" s="57">
        <f t="shared" si="585"/>
        <v>186</v>
      </c>
      <c r="CL19" s="57">
        <f t="shared" si="586"/>
        <v>322</v>
      </c>
      <c r="CM19" s="94">
        <f t="shared" si="587"/>
        <v>0.79532163742690054</v>
      </c>
      <c r="CN19" s="94">
        <f t="shared" si="588"/>
        <v>0.86915887850467288</v>
      </c>
      <c r="CO19" s="94">
        <f t="shared" si="589"/>
        <v>0.83636363636363631</v>
      </c>
      <c r="CP19" s="61">
        <v>1126</v>
      </c>
      <c r="CQ19" s="61">
        <v>1211</v>
      </c>
      <c r="CR19" s="92">
        <f t="shared" si="590"/>
        <v>2337</v>
      </c>
      <c r="CS19" s="61">
        <v>854</v>
      </c>
      <c r="CT19" s="61">
        <v>982</v>
      </c>
      <c r="CU19" s="92">
        <f t="shared" si="591"/>
        <v>1836</v>
      </c>
      <c r="CV19" s="61">
        <v>65</v>
      </c>
      <c r="CW19" s="61">
        <v>51</v>
      </c>
      <c r="CX19" s="92">
        <f t="shared" ref="CX19" si="652">CV19+CW19</f>
        <v>116</v>
      </c>
      <c r="CY19" s="93">
        <f t="shared" si="592"/>
        <v>919</v>
      </c>
      <c r="CZ19" s="57">
        <f t="shared" si="593"/>
        <v>1033</v>
      </c>
      <c r="DA19" s="57">
        <f t="shared" si="594"/>
        <v>1952</v>
      </c>
      <c r="DB19" s="94">
        <f t="shared" si="595"/>
        <v>0.81616341030195383</v>
      </c>
      <c r="DC19" s="94">
        <f t="shared" si="596"/>
        <v>0.8530140379851362</v>
      </c>
      <c r="DD19" s="94">
        <f t="shared" si="597"/>
        <v>0.83525887890457851</v>
      </c>
      <c r="DE19" s="61">
        <v>82</v>
      </c>
      <c r="DF19" s="61">
        <v>54</v>
      </c>
      <c r="DG19" s="92">
        <f t="shared" ref="DG19" si="653">DE19+DF19</f>
        <v>136</v>
      </c>
      <c r="DH19" s="61">
        <v>28</v>
      </c>
      <c r="DI19" s="61">
        <v>12</v>
      </c>
      <c r="DJ19" s="92">
        <f t="shared" ref="DJ19" si="654">DH19+DI19</f>
        <v>40</v>
      </c>
      <c r="DK19" s="61">
        <v>2</v>
      </c>
      <c r="DL19" s="61">
        <v>3</v>
      </c>
      <c r="DM19" s="92">
        <f t="shared" ref="DM19" si="655">DK19+DL19</f>
        <v>5</v>
      </c>
      <c r="DN19" s="93">
        <f t="shared" ref="DN19" si="656">DH19+DK19</f>
        <v>30</v>
      </c>
      <c r="DO19" s="57">
        <f t="shared" ref="DO19" si="657">DI19+DL19</f>
        <v>15</v>
      </c>
      <c r="DP19" s="57">
        <f t="shared" ref="DP19" si="658">DJ19+DM19</f>
        <v>45</v>
      </c>
      <c r="DQ19" s="94">
        <f t="shared" ref="DQ19" si="659">DN19/DE19</f>
        <v>0.36585365853658536</v>
      </c>
      <c r="DR19" s="94">
        <f t="shared" ref="DR19" si="660">DO19/DF19</f>
        <v>0.27777777777777779</v>
      </c>
      <c r="DS19" s="94">
        <f t="shared" ref="DS19" si="661">DP19/DG19</f>
        <v>0.33088235294117646</v>
      </c>
      <c r="DT19" s="57">
        <f t="shared" si="598"/>
        <v>1208</v>
      </c>
      <c r="DU19" s="57">
        <f t="shared" si="599"/>
        <v>1265</v>
      </c>
      <c r="DV19" s="57">
        <f t="shared" si="600"/>
        <v>2473</v>
      </c>
      <c r="DW19" s="57">
        <f t="shared" si="601"/>
        <v>882</v>
      </c>
      <c r="DX19" s="57">
        <f t="shared" si="602"/>
        <v>994</v>
      </c>
      <c r="DY19" s="57">
        <f t="shared" si="603"/>
        <v>1876</v>
      </c>
      <c r="DZ19" s="57">
        <f t="shared" ref="DZ19" si="662">CV19+DK19</f>
        <v>67</v>
      </c>
      <c r="EA19" s="57">
        <f t="shared" ref="EA19" si="663">CW19+DL19</f>
        <v>54</v>
      </c>
      <c r="EB19" s="57">
        <f t="shared" ref="EB19" si="664">CX19+DM19</f>
        <v>121</v>
      </c>
      <c r="EC19" s="57">
        <f t="shared" si="604"/>
        <v>949</v>
      </c>
      <c r="ED19" s="57">
        <f t="shared" si="605"/>
        <v>1048</v>
      </c>
      <c r="EE19" s="57">
        <f t="shared" si="606"/>
        <v>1997</v>
      </c>
      <c r="EF19" s="94">
        <f t="shared" si="607"/>
        <v>0.78559602649006621</v>
      </c>
      <c r="EG19" s="94">
        <f t="shared" si="608"/>
        <v>0.82845849802371541</v>
      </c>
      <c r="EH19" s="94">
        <f t="shared" si="609"/>
        <v>0.80752122927618275</v>
      </c>
      <c r="EI19" s="57">
        <f t="shared" si="610"/>
        <v>7981</v>
      </c>
      <c r="EJ19" s="57">
        <f t="shared" si="611"/>
        <v>8767</v>
      </c>
      <c r="EK19" s="57">
        <f t="shared" si="612"/>
        <v>16748</v>
      </c>
      <c r="EL19" s="57">
        <v>4368</v>
      </c>
      <c r="EM19" s="57">
        <v>5729</v>
      </c>
      <c r="EN19" s="57">
        <f t="shared" si="613"/>
        <v>10097</v>
      </c>
      <c r="EO19" s="125">
        <f t="shared" si="614"/>
        <v>54.729983711314368</v>
      </c>
      <c r="EP19" s="125">
        <f t="shared" si="615"/>
        <v>65.347325196760579</v>
      </c>
      <c r="EQ19" s="125">
        <f t="shared" si="616"/>
        <v>60.287795557678528</v>
      </c>
      <c r="ER19" s="57">
        <f t="shared" si="617"/>
        <v>136</v>
      </c>
      <c r="ES19" s="57">
        <f t="shared" si="618"/>
        <v>186</v>
      </c>
      <c r="ET19" s="57">
        <f t="shared" si="619"/>
        <v>322</v>
      </c>
      <c r="EU19" s="57">
        <v>39</v>
      </c>
      <c r="EV19" s="57">
        <v>65</v>
      </c>
      <c r="EW19" s="57">
        <f t="shared" si="620"/>
        <v>104</v>
      </c>
      <c r="EX19" s="125">
        <f t="shared" si="621"/>
        <v>28.676470588235293</v>
      </c>
      <c r="EY19" s="125">
        <f t="shared" si="622"/>
        <v>34.946236559139784</v>
      </c>
      <c r="EZ19" s="125">
        <f t="shared" si="623"/>
        <v>32.298136645962735</v>
      </c>
      <c r="FA19" s="57">
        <f t="shared" si="624"/>
        <v>949</v>
      </c>
      <c r="FB19" s="57">
        <f t="shared" si="625"/>
        <v>1048</v>
      </c>
      <c r="FC19" s="57">
        <f t="shared" si="626"/>
        <v>1997</v>
      </c>
      <c r="FD19" s="57">
        <v>400</v>
      </c>
      <c r="FE19" s="57">
        <v>620</v>
      </c>
      <c r="FF19" s="57">
        <f t="shared" si="627"/>
        <v>1020</v>
      </c>
      <c r="FG19" s="125">
        <f t="shared" si="628"/>
        <v>42.149631190727078</v>
      </c>
      <c r="FH19" s="125">
        <f t="shared" si="629"/>
        <v>59.160305343511453</v>
      </c>
      <c r="FI19" s="125">
        <f t="shared" si="630"/>
        <v>51.076614922383577</v>
      </c>
    </row>
    <row r="20" spans="1:165" ht="40.5" customHeight="1">
      <c r="A20" s="103">
        <v>11</v>
      </c>
      <c r="B20" s="124" t="s">
        <v>139</v>
      </c>
      <c r="C20" s="117" t="s">
        <v>55</v>
      </c>
      <c r="D20" s="61">
        <v>264250</v>
      </c>
      <c r="E20" s="61">
        <v>224438</v>
      </c>
      <c r="F20" s="92">
        <f t="shared" si="0"/>
        <v>488688</v>
      </c>
      <c r="G20" s="61">
        <v>187887</v>
      </c>
      <c r="H20" s="61">
        <v>179004</v>
      </c>
      <c r="I20" s="92">
        <f t="shared" si="1"/>
        <v>366891</v>
      </c>
      <c r="J20" s="61">
        <v>17979</v>
      </c>
      <c r="K20" s="61">
        <v>13648</v>
      </c>
      <c r="L20" s="92">
        <f t="shared" si="2"/>
        <v>31627</v>
      </c>
      <c r="M20" s="93">
        <f t="shared" si="45"/>
        <v>205866</v>
      </c>
      <c r="N20" s="57">
        <f t="shared" si="46"/>
        <v>192652</v>
      </c>
      <c r="O20" s="57">
        <f t="shared" si="47"/>
        <v>398518</v>
      </c>
      <c r="P20" s="94">
        <f t="shared" si="48"/>
        <v>0.77905771050141914</v>
      </c>
      <c r="Q20" s="94">
        <f t="shared" si="49"/>
        <v>0.85837514146445792</v>
      </c>
      <c r="R20" s="94">
        <f t="shared" si="50"/>
        <v>0.81548554496938741</v>
      </c>
      <c r="S20" s="61">
        <v>21064</v>
      </c>
      <c r="T20" s="61">
        <v>13127</v>
      </c>
      <c r="U20" s="61">
        <f>S20+T20</f>
        <v>34191</v>
      </c>
      <c r="V20" s="61">
        <v>4676</v>
      </c>
      <c r="W20" s="61">
        <v>5006</v>
      </c>
      <c r="X20" s="61">
        <f>V20+W20</f>
        <v>9682</v>
      </c>
      <c r="Y20" s="61">
        <v>2732</v>
      </c>
      <c r="Z20" s="61">
        <v>2355</v>
      </c>
      <c r="AA20" s="61">
        <f>Y20+Z20</f>
        <v>5087</v>
      </c>
      <c r="AB20" s="136">
        <f t="shared" ref="AB20:AD20" si="665">V20+Y20</f>
        <v>7408</v>
      </c>
      <c r="AC20" s="130">
        <f t="shared" si="665"/>
        <v>7361</v>
      </c>
      <c r="AD20" s="130">
        <f t="shared" si="665"/>
        <v>14769</v>
      </c>
      <c r="AE20" s="137">
        <f t="shared" ref="AE20:AG20" si="666">AB20/S20</f>
        <v>0.35169008735282947</v>
      </c>
      <c r="AF20" s="137">
        <f t="shared" si="666"/>
        <v>0.56075264721566243</v>
      </c>
      <c r="AG20" s="137">
        <f t="shared" si="666"/>
        <v>0.4319557778362727</v>
      </c>
      <c r="AH20" s="130">
        <f t="shared" ref="AH20:AH21" si="667">D20+S20</f>
        <v>285314</v>
      </c>
      <c r="AI20" s="130">
        <f t="shared" ref="AI20:AI21" si="668">E20+T20</f>
        <v>237565</v>
      </c>
      <c r="AJ20" s="130">
        <f t="shared" ref="AJ20:AJ21" si="669">F20+U20</f>
        <v>522879</v>
      </c>
      <c r="AK20" s="130">
        <f t="shared" ref="AK20:AK21" si="670">G20+V20</f>
        <v>192563</v>
      </c>
      <c r="AL20" s="130">
        <f t="shared" ref="AL20:AL21" si="671">H20+W20</f>
        <v>184010</v>
      </c>
      <c r="AM20" s="130">
        <f t="shared" ref="AM20:AM21" si="672">I20+X20</f>
        <v>376573</v>
      </c>
      <c r="AN20" s="130">
        <f t="shared" ref="AN20:AP20" si="673">J20+Y20</f>
        <v>20711</v>
      </c>
      <c r="AO20" s="130">
        <f t="shared" si="673"/>
        <v>16003</v>
      </c>
      <c r="AP20" s="130">
        <f t="shared" si="673"/>
        <v>36714</v>
      </c>
      <c r="AQ20" s="130">
        <f t="shared" ref="AQ20:AQ21" si="674">M20+AB20</f>
        <v>213274</v>
      </c>
      <c r="AR20" s="130">
        <f t="shared" ref="AR20:AR21" si="675">N20+AC20</f>
        <v>200013</v>
      </c>
      <c r="AS20" s="130">
        <f t="shared" ref="AS20:AS21" si="676">O20+AD20</f>
        <v>413287</v>
      </c>
      <c r="AT20" s="137">
        <f t="shared" ref="AT20:AT21" si="677">AQ20/AH20</f>
        <v>0.74750625626502731</v>
      </c>
      <c r="AU20" s="137">
        <f t="shared" ref="AU20:AV21" si="678">AR20/AI20</f>
        <v>0.84192957716835393</v>
      </c>
      <c r="AV20" s="137">
        <f t="shared" si="678"/>
        <v>0.79040657589996921</v>
      </c>
      <c r="AW20" s="61">
        <v>19003</v>
      </c>
      <c r="AX20" s="61">
        <v>18069</v>
      </c>
      <c r="AY20" s="61">
        <f>AW20+AX20</f>
        <v>37072</v>
      </c>
      <c r="AZ20" s="61">
        <v>12877</v>
      </c>
      <c r="BA20" s="61">
        <v>13811</v>
      </c>
      <c r="BB20" s="61">
        <f>AZ20+BA20</f>
        <v>26688</v>
      </c>
      <c r="BC20" s="61">
        <v>1565</v>
      </c>
      <c r="BD20" s="61">
        <v>1388</v>
      </c>
      <c r="BE20" s="61">
        <f>BC20+BD20</f>
        <v>2953</v>
      </c>
      <c r="BF20" s="136">
        <f t="shared" ref="BF20:BF21" si="679">AZ20+BC20</f>
        <v>14442</v>
      </c>
      <c r="BG20" s="130">
        <f t="shared" ref="BG20:BG21" si="680">BA20+BD20</f>
        <v>15199</v>
      </c>
      <c r="BH20" s="130">
        <f t="shared" ref="BH20:BH21" si="681">BB20+BE20</f>
        <v>29641</v>
      </c>
      <c r="BI20" s="137">
        <f t="shared" ref="BI20:BI21" si="682">BF20/AW20</f>
        <v>0.75998526548439715</v>
      </c>
      <c r="BJ20" s="137">
        <f t="shared" ref="BJ20:BJ21" si="683">BG20/AX20</f>
        <v>0.84116442525873047</v>
      </c>
      <c r="BK20" s="137">
        <f t="shared" ref="BK20:BK21" si="684">BH20/AY20</f>
        <v>0.79955222270176951</v>
      </c>
      <c r="BL20" s="61">
        <v>2629</v>
      </c>
      <c r="BM20" s="61">
        <v>1809</v>
      </c>
      <c r="BN20" s="92">
        <f t="shared" ref="BN20" si="685">BL20+BM20</f>
        <v>4438</v>
      </c>
      <c r="BO20" s="61">
        <v>590</v>
      </c>
      <c r="BP20" s="61">
        <v>626</v>
      </c>
      <c r="BQ20" s="92">
        <f t="shared" ref="BQ20" si="686">BO20+BP20</f>
        <v>1216</v>
      </c>
      <c r="BR20" s="61">
        <v>368</v>
      </c>
      <c r="BS20" s="61">
        <v>314</v>
      </c>
      <c r="BT20" s="92">
        <f t="shared" ref="BT20" si="687">BR20+BS20</f>
        <v>682</v>
      </c>
      <c r="BU20" s="93">
        <f t="shared" ref="BU20" si="688">BO20+BR20</f>
        <v>958</v>
      </c>
      <c r="BV20" s="57">
        <f t="shared" ref="BV20" si="689">BP20+BS20</f>
        <v>940</v>
      </c>
      <c r="BW20" s="57">
        <f t="shared" ref="BW20" si="690">BQ20+BT20</f>
        <v>1898</v>
      </c>
      <c r="BX20" s="94">
        <f t="shared" ref="BX20" si="691">BU20/BL20</f>
        <v>0.36439710916698365</v>
      </c>
      <c r="BY20" s="94">
        <f t="shared" ref="BY20" si="692">BV20/BM20</f>
        <v>0.51962410171365392</v>
      </c>
      <c r="BZ20" s="94">
        <f t="shared" ref="BZ20" si="693">BW20/BN20</f>
        <v>0.42767012167643081</v>
      </c>
      <c r="CA20" s="57">
        <f t="shared" ref="CA20:CA21" si="694">AW20+BL20</f>
        <v>21632</v>
      </c>
      <c r="CB20" s="57">
        <f t="shared" ref="CB20:CB21" si="695">AX20+BM20</f>
        <v>19878</v>
      </c>
      <c r="CC20" s="57">
        <f t="shared" ref="CC20:CC21" si="696">AY20+BN20</f>
        <v>41510</v>
      </c>
      <c r="CD20" s="57">
        <f t="shared" ref="CD20:CD21" si="697">AZ20+BO20</f>
        <v>13467</v>
      </c>
      <c r="CE20" s="57">
        <f t="shared" ref="CE20:CE21" si="698">BA20+BP20</f>
        <v>14437</v>
      </c>
      <c r="CF20" s="57">
        <f t="shared" ref="CF20:CF21" si="699">BB20+BQ20</f>
        <v>27904</v>
      </c>
      <c r="CG20" s="57">
        <f t="shared" ref="CG20" si="700">BC20+BR20</f>
        <v>1933</v>
      </c>
      <c r="CH20" s="57">
        <f t="shared" ref="CH20" si="701">BD20+BS20</f>
        <v>1702</v>
      </c>
      <c r="CI20" s="57">
        <f t="shared" ref="CI20" si="702">BE20+BT20</f>
        <v>3635</v>
      </c>
      <c r="CJ20" s="57">
        <f t="shared" ref="CJ20:CJ21" si="703">BF20+BU20</f>
        <v>15400</v>
      </c>
      <c r="CK20" s="57">
        <f t="shared" ref="CK20:CK21" si="704">BG20+BV20</f>
        <v>16139</v>
      </c>
      <c r="CL20" s="57">
        <f t="shared" ref="CL20:CL21" si="705">BH20+BW20</f>
        <v>31539</v>
      </c>
      <c r="CM20" s="94">
        <f t="shared" ref="CM20:CM21" si="706">CJ20/CA20</f>
        <v>0.71190828402366868</v>
      </c>
      <c r="CN20" s="94">
        <f t="shared" ref="CN20:CN21" si="707">CK20/CB20</f>
        <v>0.81190260589596541</v>
      </c>
      <c r="CO20" s="94">
        <f t="shared" ref="CO20:CO21" si="708">CL20/CC20</f>
        <v>0.75979282100698631</v>
      </c>
      <c r="CP20" s="61">
        <v>29497</v>
      </c>
      <c r="CQ20" s="61">
        <v>31949</v>
      </c>
      <c r="CR20" s="92">
        <f t="shared" ref="CR20" si="709">CP20+CQ20</f>
        <v>61446</v>
      </c>
      <c r="CS20" s="61">
        <v>18584</v>
      </c>
      <c r="CT20" s="61">
        <v>23276</v>
      </c>
      <c r="CU20" s="92">
        <f t="shared" ref="CU20" si="710">CS20+CT20</f>
        <v>41860</v>
      </c>
      <c r="CV20" s="61">
        <v>2270</v>
      </c>
      <c r="CW20" s="61">
        <v>2216</v>
      </c>
      <c r="CX20" s="92">
        <f t="shared" ref="CX20" si="711">CV20+CW20</f>
        <v>4486</v>
      </c>
      <c r="CY20" s="93">
        <f t="shared" ref="CY20" si="712">CS20+CV20</f>
        <v>20854</v>
      </c>
      <c r="CZ20" s="57">
        <f t="shared" ref="CZ20" si="713">CT20+CW20</f>
        <v>25492</v>
      </c>
      <c r="DA20" s="57">
        <f t="shared" ref="DA20" si="714">CU20+CX20</f>
        <v>46346</v>
      </c>
      <c r="DB20" s="94">
        <f t="shared" ref="DB20" si="715">CY20/CP20</f>
        <v>0.70698715123571887</v>
      </c>
      <c r="DC20" s="94">
        <f t="shared" ref="DC20" si="716">CZ20/CQ20</f>
        <v>0.79789664778240321</v>
      </c>
      <c r="DD20" s="94">
        <f t="shared" ref="DD20" si="717">DA20/CR20</f>
        <v>0.75425576929336324</v>
      </c>
      <c r="DE20" s="61">
        <v>2145</v>
      </c>
      <c r="DF20" s="61">
        <v>1260</v>
      </c>
      <c r="DG20" s="92">
        <f t="shared" ref="DG20" si="718">DE20+DF20</f>
        <v>3405</v>
      </c>
      <c r="DH20" s="61">
        <v>460</v>
      </c>
      <c r="DI20" s="61">
        <v>404</v>
      </c>
      <c r="DJ20" s="92">
        <f t="shared" ref="DJ20" si="719">DH20+DI20</f>
        <v>864</v>
      </c>
      <c r="DK20" s="61">
        <v>322</v>
      </c>
      <c r="DL20" s="61">
        <v>248</v>
      </c>
      <c r="DM20" s="92">
        <f t="shared" ref="DM20" si="720">DK20+DL20</f>
        <v>570</v>
      </c>
      <c r="DN20" s="93">
        <f t="shared" ref="DN20" si="721">DH20+DK20</f>
        <v>782</v>
      </c>
      <c r="DO20" s="57">
        <f t="shared" ref="DO20" si="722">DI20+DL20</f>
        <v>652</v>
      </c>
      <c r="DP20" s="57">
        <f t="shared" ref="DP20" si="723">DJ20+DM20</f>
        <v>1434</v>
      </c>
      <c r="DQ20" s="94">
        <f t="shared" ref="DQ20" si="724">DN20/DE20</f>
        <v>0.36456876456876458</v>
      </c>
      <c r="DR20" s="94">
        <f t="shared" ref="DR20" si="725">DO20/DF20</f>
        <v>0.51746031746031751</v>
      </c>
      <c r="DS20" s="94">
        <f t="shared" ref="DS20" si="726">DP20/DG20</f>
        <v>0.42114537444933919</v>
      </c>
      <c r="DT20" s="57">
        <f t="shared" ref="DT20" si="727">CP20+DE20</f>
        <v>31642</v>
      </c>
      <c r="DU20" s="57">
        <f t="shared" ref="DU20" si="728">CQ20+DF20</f>
        <v>33209</v>
      </c>
      <c r="DV20" s="57">
        <f t="shared" ref="DV20" si="729">CR20+DG20</f>
        <v>64851</v>
      </c>
      <c r="DW20" s="57">
        <f t="shared" ref="DW20" si="730">CS20+DH20</f>
        <v>19044</v>
      </c>
      <c r="DX20" s="57">
        <f t="shared" ref="DX20" si="731">CT20+DI20</f>
        <v>23680</v>
      </c>
      <c r="DY20" s="57">
        <f t="shared" ref="DY20" si="732">CU20+DJ20</f>
        <v>42724</v>
      </c>
      <c r="DZ20" s="57">
        <f t="shared" ref="DZ20" si="733">CV20+DK20</f>
        <v>2592</v>
      </c>
      <c r="EA20" s="57">
        <f t="shared" ref="EA20" si="734">CW20+DL20</f>
        <v>2464</v>
      </c>
      <c r="EB20" s="57">
        <f t="shared" ref="EB20" si="735">CX20+DM20</f>
        <v>5056</v>
      </c>
      <c r="EC20" s="57">
        <f t="shared" ref="EC20" si="736">CY20+DN20</f>
        <v>21636</v>
      </c>
      <c r="ED20" s="57">
        <f t="shared" ref="ED20" si="737">CZ20+DO20</f>
        <v>26144</v>
      </c>
      <c r="EE20" s="57">
        <f t="shared" ref="EE20" si="738">DA20+DP20</f>
        <v>47780</v>
      </c>
      <c r="EF20" s="94">
        <f t="shared" ref="EF20" si="739">EC20/DT20</f>
        <v>0.68377472978952025</v>
      </c>
      <c r="EG20" s="94">
        <f t="shared" ref="EG20" si="740">ED20/DU20</f>
        <v>0.78725646662049442</v>
      </c>
      <c r="EH20" s="94">
        <f t="shared" ref="EH20" si="741">EE20/DV20</f>
        <v>0.73676581702672284</v>
      </c>
      <c r="EI20" s="57">
        <f t="shared" ref="EI20:EI21" si="742">+AQ20</f>
        <v>213274</v>
      </c>
      <c r="EJ20" s="57">
        <f t="shared" ref="EJ20:EJ21" si="743">+AR20</f>
        <v>200013</v>
      </c>
      <c r="EK20" s="57">
        <f t="shared" ref="EK20:EK21" si="744">+AS20</f>
        <v>413287</v>
      </c>
      <c r="EL20" s="57">
        <v>72522</v>
      </c>
      <c r="EM20" s="57">
        <v>90588</v>
      </c>
      <c r="EN20" s="57">
        <f t="shared" ref="EN20:EN21" si="745">EL20+EM20</f>
        <v>163110</v>
      </c>
      <c r="EO20" s="125">
        <f t="shared" ref="EO20:EO21" si="746">+EL20*100/EI20</f>
        <v>34.004144902801094</v>
      </c>
      <c r="EP20" s="125">
        <f t="shared" ref="EP20:EP21" si="747">+EM20*100/EJ20</f>
        <v>45.291056081354711</v>
      </c>
      <c r="EQ20" s="125">
        <f t="shared" ref="EQ20:EQ21" si="748">+EN20*100/EK20</f>
        <v>39.466520843868786</v>
      </c>
      <c r="ER20" s="57">
        <f t="shared" ref="ER20:ER21" si="749">+CJ20</f>
        <v>15400</v>
      </c>
      <c r="ES20" s="57">
        <f t="shared" ref="ES20:ES21" si="750">+CK20</f>
        <v>16139</v>
      </c>
      <c r="ET20" s="57">
        <f t="shared" ref="ET20:ET21" si="751">+CL20</f>
        <v>31539</v>
      </c>
      <c r="EU20" s="57">
        <v>4435</v>
      </c>
      <c r="EV20" s="57">
        <v>6308</v>
      </c>
      <c r="EW20" s="57">
        <f t="shared" ref="EW20:EW21" si="752">EU20+EV20</f>
        <v>10743</v>
      </c>
      <c r="EX20" s="125">
        <f t="shared" ref="EX20:EX21" si="753">+EU20*100/ER20</f>
        <v>28.7987012987013</v>
      </c>
      <c r="EY20" s="125">
        <f t="shared" ref="EY20:EY21" si="754">+EV20*100/ES20</f>
        <v>39.085445194869571</v>
      </c>
      <c r="EZ20" s="125">
        <f t="shared" ref="EZ20:EZ21" si="755">+EW20*100/ET20</f>
        <v>34.062589175306762</v>
      </c>
      <c r="FA20" s="57">
        <f t="shared" ref="FA20" si="756">+EC20</f>
        <v>21636</v>
      </c>
      <c r="FB20" s="57">
        <f t="shared" ref="FB20" si="757">+ED20</f>
        <v>26144</v>
      </c>
      <c r="FC20" s="57">
        <f t="shared" ref="FC20" si="758">+EE20</f>
        <v>47780</v>
      </c>
      <c r="FD20" s="57">
        <v>5076</v>
      </c>
      <c r="FE20" s="57">
        <v>9020</v>
      </c>
      <c r="FF20" s="57">
        <f t="shared" ref="FF20" si="759">FD20+FE20</f>
        <v>14096</v>
      </c>
      <c r="FG20" s="125">
        <f t="shared" ref="FG20" si="760">+FD20*100/FA20</f>
        <v>23.460898502495841</v>
      </c>
      <c r="FH20" s="125">
        <f t="shared" ref="FH20" si="761">+FE20*100/FB20</f>
        <v>34.501223990208075</v>
      </c>
      <c r="FI20" s="125">
        <f t="shared" ref="FI20" si="762">+FF20*100/FC20</f>
        <v>29.50188363331938</v>
      </c>
    </row>
    <row r="21" spans="1:165" ht="42.75" customHeight="1">
      <c r="A21" s="103">
        <v>12</v>
      </c>
      <c r="B21" s="124" t="s">
        <v>140</v>
      </c>
      <c r="C21" s="117" t="s">
        <v>58</v>
      </c>
      <c r="D21" s="61">
        <v>113153</v>
      </c>
      <c r="E21" s="61">
        <v>99952</v>
      </c>
      <c r="F21" s="92">
        <f t="shared" si="0"/>
        <v>213105</v>
      </c>
      <c r="G21" s="61">
        <v>87015</v>
      </c>
      <c r="H21" s="61">
        <v>87748</v>
      </c>
      <c r="I21" s="92">
        <f t="shared" si="1"/>
        <v>174763</v>
      </c>
      <c r="J21" s="62"/>
      <c r="K21" s="62"/>
      <c r="L21" s="62"/>
      <c r="M21" s="93">
        <f t="shared" si="45"/>
        <v>87015</v>
      </c>
      <c r="N21" s="57">
        <f t="shared" si="46"/>
        <v>87748</v>
      </c>
      <c r="O21" s="57">
        <f t="shared" si="47"/>
        <v>174763</v>
      </c>
      <c r="P21" s="94">
        <f t="shared" si="48"/>
        <v>0.76900303129391179</v>
      </c>
      <c r="Q21" s="94">
        <f t="shared" si="49"/>
        <v>0.87790139266848088</v>
      </c>
      <c r="R21" s="94">
        <f t="shared" si="50"/>
        <v>0.82007930362966608</v>
      </c>
      <c r="S21" s="63"/>
      <c r="T21" s="63"/>
      <c r="U21" s="63"/>
      <c r="V21" s="63"/>
      <c r="W21" s="63"/>
      <c r="X21" s="63"/>
      <c r="Y21" s="63"/>
      <c r="Z21" s="63"/>
      <c r="AA21" s="63"/>
      <c r="AB21" s="129"/>
      <c r="AC21" s="129"/>
      <c r="AD21" s="129"/>
      <c r="AE21" s="134"/>
      <c r="AF21" s="134"/>
      <c r="AG21" s="134"/>
      <c r="AH21" s="57">
        <f t="shared" si="667"/>
        <v>113153</v>
      </c>
      <c r="AI21" s="57">
        <f t="shared" si="668"/>
        <v>99952</v>
      </c>
      <c r="AJ21" s="57">
        <f t="shared" si="669"/>
        <v>213105</v>
      </c>
      <c r="AK21" s="57">
        <f t="shared" si="670"/>
        <v>87015</v>
      </c>
      <c r="AL21" s="57">
        <f t="shared" si="671"/>
        <v>87748</v>
      </c>
      <c r="AM21" s="57">
        <f t="shared" si="672"/>
        <v>174763</v>
      </c>
      <c r="AN21" s="127"/>
      <c r="AO21" s="127"/>
      <c r="AP21" s="127"/>
      <c r="AQ21" s="57">
        <f t="shared" si="674"/>
        <v>87015</v>
      </c>
      <c r="AR21" s="57">
        <f t="shared" si="675"/>
        <v>87748</v>
      </c>
      <c r="AS21" s="57">
        <f t="shared" si="676"/>
        <v>174763</v>
      </c>
      <c r="AT21" s="94">
        <f t="shared" si="677"/>
        <v>0.76900303129391179</v>
      </c>
      <c r="AU21" s="94">
        <f t="shared" si="678"/>
        <v>0.87790139266848088</v>
      </c>
      <c r="AV21" s="94">
        <f t="shared" si="678"/>
        <v>0.82007930362966608</v>
      </c>
      <c r="AW21" s="61">
        <v>25008</v>
      </c>
      <c r="AX21" s="61">
        <v>25426</v>
      </c>
      <c r="AY21" s="92">
        <f t="shared" ref="AY21" si="763">AW21+AX21</f>
        <v>50434</v>
      </c>
      <c r="AZ21" s="61">
        <v>21025</v>
      </c>
      <c r="BA21" s="61">
        <v>18256</v>
      </c>
      <c r="BB21" s="92">
        <f t="shared" ref="BB21" si="764">AZ21+BA21</f>
        <v>39281</v>
      </c>
      <c r="BC21" s="63"/>
      <c r="BD21" s="63"/>
      <c r="BE21" s="63"/>
      <c r="BF21" s="93">
        <f t="shared" si="679"/>
        <v>21025</v>
      </c>
      <c r="BG21" s="57">
        <f t="shared" si="680"/>
        <v>18256</v>
      </c>
      <c r="BH21" s="57">
        <f t="shared" si="681"/>
        <v>39281</v>
      </c>
      <c r="BI21" s="94">
        <f t="shared" si="682"/>
        <v>0.84073096609085096</v>
      </c>
      <c r="BJ21" s="94">
        <f t="shared" si="683"/>
        <v>0.71800519153622278</v>
      </c>
      <c r="BK21" s="94">
        <f t="shared" si="684"/>
        <v>0.77885949954395839</v>
      </c>
      <c r="BL21" s="63"/>
      <c r="BM21" s="63"/>
      <c r="BN21" s="63"/>
      <c r="BO21" s="63"/>
      <c r="BP21" s="63"/>
      <c r="BQ21" s="63"/>
      <c r="BR21" s="63"/>
      <c r="BS21" s="63"/>
      <c r="BT21" s="63"/>
      <c r="BU21" s="129"/>
      <c r="BV21" s="129"/>
      <c r="BW21" s="129"/>
      <c r="BX21" s="134"/>
      <c r="BY21" s="134"/>
      <c r="BZ21" s="134"/>
      <c r="CA21" s="57">
        <f t="shared" si="694"/>
        <v>25008</v>
      </c>
      <c r="CB21" s="57">
        <f t="shared" si="695"/>
        <v>25426</v>
      </c>
      <c r="CC21" s="57">
        <f t="shared" si="696"/>
        <v>50434</v>
      </c>
      <c r="CD21" s="57">
        <f t="shared" si="697"/>
        <v>21025</v>
      </c>
      <c r="CE21" s="57">
        <f t="shared" si="698"/>
        <v>18256</v>
      </c>
      <c r="CF21" s="57">
        <f t="shared" si="699"/>
        <v>39281</v>
      </c>
      <c r="CG21" s="129"/>
      <c r="CH21" s="129"/>
      <c r="CI21" s="129"/>
      <c r="CJ21" s="57">
        <f t="shared" si="703"/>
        <v>21025</v>
      </c>
      <c r="CK21" s="57">
        <f t="shared" si="704"/>
        <v>18256</v>
      </c>
      <c r="CL21" s="57">
        <f t="shared" si="705"/>
        <v>39281</v>
      </c>
      <c r="CM21" s="94">
        <f t="shared" si="706"/>
        <v>0.84073096609085096</v>
      </c>
      <c r="CN21" s="94">
        <f t="shared" si="707"/>
        <v>0.71800519153622278</v>
      </c>
      <c r="CO21" s="94">
        <f t="shared" si="708"/>
        <v>0.77885949954395839</v>
      </c>
      <c r="CP21" s="63"/>
      <c r="CQ21" s="63"/>
      <c r="CR21" s="63"/>
      <c r="CS21" s="63"/>
      <c r="CT21" s="63"/>
      <c r="CU21" s="63"/>
      <c r="CV21" s="63"/>
      <c r="CW21" s="63"/>
      <c r="CX21" s="63"/>
      <c r="CY21" s="129"/>
      <c r="CZ21" s="129"/>
      <c r="DA21" s="129"/>
      <c r="DB21" s="134"/>
      <c r="DC21" s="134"/>
      <c r="DD21" s="134"/>
      <c r="DE21" s="63"/>
      <c r="DF21" s="63"/>
      <c r="DG21" s="63"/>
      <c r="DH21" s="63"/>
      <c r="DI21" s="63"/>
      <c r="DJ21" s="63"/>
      <c r="DK21" s="63"/>
      <c r="DL21" s="63"/>
      <c r="DM21" s="63"/>
      <c r="DN21" s="129"/>
      <c r="DO21" s="129"/>
      <c r="DP21" s="129"/>
      <c r="DQ21" s="134"/>
      <c r="DR21" s="134"/>
      <c r="DS21" s="134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34"/>
      <c r="EG21" s="134"/>
      <c r="EH21" s="134"/>
      <c r="EI21" s="57">
        <f t="shared" si="742"/>
        <v>87015</v>
      </c>
      <c r="EJ21" s="57">
        <f t="shared" si="743"/>
        <v>87748</v>
      </c>
      <c r="EK21" s="57">
        <f t="shared" si="744"/>
        <v>174763</v>
      </c>
      <c r="EL21" s="57">
        <v>73848</v>
      </c>
      <c r="EM21" s="57">
        <v>82164</v>
      </c>
      <c r="EN21" s="57">
        <f t="shared" si="745"/>
        <v>156012</v>
      </c>
      <c r="EO21" s="125">
        <f t="shared" si="746"/>
        <v>84.868126185140497</v>
      </c>
      <c r="EP21" s="125">
        <f t="shared" si="747"/>
        <v>93.636322195377673</v>
      </c>
      <c r="EQ21" s="125">
        <f t="shared" si="748"/>
        <v>89.27061220052299</v>
      </c>
      <c r="ER21" s="57">
        <f t="shared" si="749"/>
        <v>21025</v>
      </c>
      <c r="ES21" s="57">
        <f t="shared" si="750"/>
        <v>18256</v>
      </c>
      <c r="ET21" s="57">
        <f t="shared" si="751"/>
        <v>39281</v>
      </c>
      <c r="EU21" s="57">
        <v>18960</v>
      </c>
      <c r="EV21" s="57">
        <v>14670</v>
      </c>
      <c r="EW21" s="57">
        <f t="shared" si="752"/>
        <v>33630</v>
      </c>
      <c r="EX21" s="125">
        <f t="shared" si="753"/>
        <v>90.178359096313912</v>
      </c>
      <c r="EY21" s="125">
        <f t="shared" si="754"/>
        <v>80.357142857142861</v>
      </c>
      <c r="EZ21" s="125">
        <f t="shared" si="755"/>
        <v>85.613910032840309</v>
      </c>
      <c r="FA21" s="129"/>
      <c r="FB21" s="129"/>
      <c r="FC21" s="129"/>
      <c r="FD21" s="128"/>
      <c r="FE21" s="128"/>
      <c r="FF21" s="129"/>
      <c r="FG21" s="133"/>
      <c r="FH21" s="133"/>
      <c r="FI21" s="133"/>
    </row>
    <row r="22" spans="1:165" ht="29.25" customHeight="1">
      <c r="A22" s="103">
        <v>13</v>
      </c>
      <c r="B22" s="123" t="s">
        <v>141</v>
      </c>
      <c r="C22" s="117" t="s">
        <v>56</v>
      </c>
      <c r="D22" s="61">
        <v>41179</v>
      </c>
      <c r="E22" s="61">
        <v>41301</v>
      </c>
      <c r="F22" s="92">
        <f t="shared" si="0"/>
        <v>82480</v>
      </c>
      <c r="G22" s="61">
        <v>30457</v>
      </c>
      <c r="H22" s="61">
        <v>33610</v>
      </c>
      <c r="I22" s="92">
        <f t="shared" si="1"/>
        <v>64067</v>
      </c>
      <c r="J22" s="61">
        <v>3093</v>
      </c>
      <c r="K22" s="61">
        <v>2599</v>
      </c>
      <c r="L22" s="92">
        <f t="shared" si="2"/>
        <v>5692</v>
      </c>
      <c r="M22" s="93">
        <f t="shared" si="45"/>
        <v>33550</v>
      </c>
      <c r="N22" s="57">
        <f t="shared" si="46"/>
        <v>36209</v>
      </c>
      <c r="O22" s="57">
        <f t="shared" si="47"/>
        <v>69759</v>
      </c>
      <c r="P22" s="94">
        <f t="shared" si="48"/>
        <v>0.81473566623764537</v>
      </c>
      <c r="Q22" s="94">
        <f t="shared" si="49"/>
        <v>0.87671000702162172</v>
      </c>
      <c r="R22" s="94">
        <f t="shared" si="50"/>
        <v>0.84576867119301646</v>
      </c>
      <c r="S22" s="63"/>
      <c r="T22" s="63"/>
      <c r="U22" s="63"/>
      <c r="V22" s="63"/>
      <c r="W22" s="63"/>
      <c r="X22" s="63"/>
      <c r="Y22" s="63"/>
      <c r="Z22" s="63"/>
      <c r="AA22" s="63"/>
      <c r="AB22" s="129"/>
      <c r="AC22" s="129"/>
      <c r="AD22" s="129"/>
      <c r="AE22" s="134"/>
      <c r="AF22" s="134"/>
      <c r="AG22" s="134"/>
      <c r="AH22" s="57">
        <f t="shared" ref="AH22:AH24" si="765">D22+S22</f>
        <v>41179</v>
      </c>
      <c r="AI22" s="57">
        <f t="shared" ref="AI22:AI24" si="766">E22+T22</f>
        <v>41301</v>
      </c>
      <c r="AJ22" s="57">
        <f t="shared" ref="AJ22:AJ24" si="767">F22+U22</f>
        <v>82480</v>
      </c>
      <c r="AK22" s="57">
        <f t="shared" ref="AK22:AK24" si="768">G22+V22</f>
        <v>30457</v>
      </c>
      <c r="AL22" s="57">
        <f t="shared" ref="AL22:AL24" si="769">H22+W22</f>
        <v>33610</v>
      </c>
      <c r="AM22" s="57">
        <f t="shared" ref="AM22:AM24" si="770">I22+X22</f>
        <v>64067</v>
      </c>
      <c r="AN22" s="57">
        <f t="shared" ref="AN22" si="771">J22+Y22</f>
        <v>3093</v>
      </c>
      <c r="AO22" s="57">
        <f t="shared" ref="AO22" si="772">K22+Z22</f>
        <v>2599</v>
      </c>
      <c r="AP22" s="57">
        <f t="shared" ref="AP22" si="773">L22+AA22</f>
        <v>5692</v>
      </c>
      <c r="AQ22" s="57">
        <f t="shared" ref="AQ22:AQ24" si="774">M22+AB22</f>
        <v>33550</v>
      </c>
      <c r="AR22" s="57">
        <f t="shared" ref="AR22:AR24" si="775">N22+AC22</f>
        <v>36209</v>
      </c>
      <c r="AS22" s="57">
        <f t="shared" ref="AS22:AS24" si="776">O22+AD22</f>
        <v>69759</v>
      </c>
      <c r="AT22" s="94">
        <f t="shared" ref="AT22:AT24" si="777">AQ22/AH22</f>
        <v>0.81473566623764537</v>
      </c>
      <c r="AU22" s="94">
        <f t="shared" ref="AU22:AU24" si="778">AR22/AI22</f>
        <v>0.87671000702162172</v>
      </c>
      <c r="AV22" s="94">
        <f t="shared" ref="AV22:AV24" si="779">AS22/AJ22</f>
        <v>0.84576867119301646</v>
      </c>
      <c r="AW22" s="61">
        <v>10411</v>
      </c>
      <c r="AX22" s="61">
        <v>11099</v>
      </c>
      <c r="AY22" s="92">
        <f t="shared" ref="AY22:AY24" si="780">AW22+AX22</f>
        <v>21510</v>
      </c>
      <c r="AZ22" s="61">
        <v>7401</v>
      </c>
      <c r="BA22" s="61">
        <v>8702</v>
      </c>
      <c r="BB22" s="92">
        <f t="shared" ref="BB22:BB24" si="781">AZ22+BA22</f>
        <v>16103</v>
      </c>
      <c r="BC22" s="61">
        <v>871</v>
      </c>
      <c r="BD22" s="61">
        <v>825</v>
      </c>
      <c r="BE22" s="92">
        <f t="shared" ref="BE22" si="782">BC22+BD22</f>
        <v>1696</v>
      </c>
      <c r="BF22" s="93">
        <f t="shared" ref="BF22:BF24" si="783">AZ22+BC22</f>
        <v>8272</v>
      </c>
      <c r="BG22" s="57">
        <f t="shared" ref="BG22:BG24" si="784">BA22+BD22</f>
        <v>9527</v>
      </c>
      <c r="BH22" s="57">
        <f t="shared" ref="BH22:BH24" si="785">BB22+BE22</f>
        <v>17799</v>
      </c>
      <c r="BI22" s="94">
        <f t="shared" ref="BI22:BI24" si="786">BF22/AW22</f>
        <v>0.7945442320622419</v>
      </c>
      <c r="BJ22" s="94">
        <f t="shared" ref="BJ22:BJ24" si="787">BG22/AX22</f>
        <v>0.85836561852419135</v>
      </c>
      <c r="BK22" s="94">
        <f t="shared" ref="BK22:BK24" si="788">BH22/AY22</f>
        <v>0.82747559274755933</v>
      </c>
      <c r="BL22" s="63"/>
      <c r="BM22" s="63"/>
      <c r="BN22" s="63"/>
      <c r="BO22" s="63"/>
      <c r="BP22" s="63"/>
      <c r="BQ22" s="63"/>
      <c r="BR22" s="63"/>
      <c r="BS22" s="63"/>
      <c r="BT22" s="63"/>
      <c r="BU22" s="129"/>
      <c r="BV22" s="129"/>
      <c r="BW22" s="129"/>
      <c r="BX22" s="134"/>
      <c r="BY22" s="134"/>
      <c r="BZ22" s="134"/>
      <c r="CA22" s="57">
        <f t="shared" ref="CA22:CA24" si="789">AW22+BL22</f>
        <v>10411</v>
      </c>
      <c r="CB22" s="57">
        <f t="shared" ref="CB22:CB24" si="790">AX22+BM22</f>
        <v>11099</v>
      </c>
      <c r="CC22" s="57">
        <f t="shared" ref="CC22:CC24" si="791">AY22+BN22</f>
        <v>21510</v>
      </c>
      <c r="CD22" s="57">
        <f t="shared" ref="CD22:CD24" si="792">AZ22+BO22</f>
        <v>7401</v>
      </c>
      <c r="CE22" s="57">
        <f t="shared" ref="CE22:CE24" si="793">BA22+BP22</f>
        <v>8702</v>
      </c>
      <c r="CF22" s="57">
        <f t="shared" ref="CF22:CF24" si="794">BB22+BQ22</f>
        <v>16103</v>
      </c>
      <c r="CG22" s="57">
        <f t="shared" ref="CG22" si="795">BC22+BR22</f>
        <v>871</v>
      </c>
      <c r="CH22" s="57">
        <f t="shared" ref="CH22" si="796">BD22+BS22</f>
        <v>825</v>
      </c>
      <c r="CI22" s="57">
        <f t="shared" ref="CI22" si="797">BE22+BT22</f>
        <v>1696</v>
      </c>
      <c r="CJ22" s="57">
        <f t="shared" ref="CJ22:CJ24" si="798">BF22+BU22</f>
        <v>8272</v>
      </c>
      <c r="CK22" s="57">
        <f t="shared" ref="CK22:CK24" si="799">BG22+BV22</f>
        <v>9527</v>
      </c>
      <c r="CL22" s="57">
        <f t="shared" ref="CL22:CL24" si="800">BH22+BW22</f>
        <v>17799</v>
      </c>
      <c r="CM22" s="94">
        <f t="shared" ref="CM22:CM24" si="801">CJ22/CA22</f>
        <v>0.7945442320622419</v>
      </c>
      <c r="CN22" s="94">
        <f t="shared" ref="CN22:CN24" si="802">CK22/CB22</f>
        <v>0.85836561852419135</v>
      </c>
      <c r="CO22" s="94">
        <f t="shared" ref="CO22:CO24" si="803">CL22/CC22</f>
        <v>0.82747559274755933</v>
      </c>
      <c r="CP22" s="61">
        <v>2562</v>
      </c>
      <c r="CQ22" s="61">
        <v>2664</v>
      </c>
      <c r="CR22" s="92">
        <f t="shared" ref="CR22:CR24" si="804">CP22+CQ22</f>
        <v>5226</v>
      </c>
      <c r="CS22" s="61">
        <v>1722</v>
      </c>
      <c r="CT22" s="61">
        <v>2039</v>
      </c>
      <c r="CU22" s="92">
        <f t="shared" ref="CU22:CU24" si="805">CS22+CT22</f>
        <v>3761</v>
      </c>
      <c r="CV22" s="61">
        <v>232</v>
      </c>
      <c r="CW22" s="61">
        <v>195</v>
      </c>
      <c r="CX22" s="92">
        <f t="shared" ref="CX22" si="806">CV22+CW22</f>
        <v>427</v>
      </c>
      <c r="CY22" s="93">
        <f t="shared" ref="CY22:CY24" si="807">CS22+CV22</f>
        <v>1954</v>
      </c>
      <c r="CZ22" s="57">
        <f t="shared" ref="CZ22:CZ24" si="808">CT22+CW22</f>
        <v>2234</v>
      </c>
      <c r="DA22" s="57">
        <f t="shared" ref="DA22:DA24" si="809">CU22+CX22</f>
        <v>4188</v>
      </c>
      <c r="DB22" s="94">
        <f t="shared" ref="DB22:DB24" si="810">CY22/CP22</f>
        <v>0.76268540202966428</v>
      </c>
      <c r="DC22" s="94">
        <f t="shared" ref="DC22:DC24" si="811">CZ22/CQ22</f>
        <v>0.83858858858858853</v>
      </c>
      <c r="DD22" s="94">
        <f t="shared" ref="DD22:DD24" si="812">DA22/CR22</f>
        <v>0.80137772675086105</v>
      </c>
      <c r="DE22" s="63"/>
      <c r="DF22" s="63"/>
      <c r="DG22" s="63"/>
      <c r="DH22" s="63"/>
      <c r="DI22" s="63"/>
      <c r="DJ22" s="63"/>
      <c r="DK22" s="63"/>
      <c r="DL22" s="63"/>
      <c r="DM22" s="63"/>
      <c r="DN22" s="129"/>
      <c r="DO22" s="129"/>
      <c r="DP22" s="129"/>
      <c r="DQ22" s="134"/>
      <c r="DR22" s="134"/>
      <c r="DS22" s="134"/>
      <c r="DT22" s="57">
        <f t="shared" ref="DT22:DT24" si="813">CP22+DE22</f>
        <v>2562</v>
      </c>
      <c r="DU22" s="57">
        <f t="shared" ref="DU22:DU24" si="814">CQ22+DF22</f>
        <v>2664</v>
      </c>
      <c r="DV22" s="57">
        <f t="shared" ref="DV22:DV24" si="815">CR22+DG22</f>
        <v>5226</v>
      </c>
      <c r="DW22" s="57">
        <f t="shared" ref="DW22:DW24" si="816">CS22+DH22</f>
        <v>1722</v>
      </c>
      <c r="DX22" s="57">
        <f t="shared" ref="DX22:DX24" si="817">CT22+DI22</f>
        <v>2039</v>
      </c>
      <c r="DY22" s="57">
        <f t="shared" ref="DY22:DY24" si="818">CU22+DJ22</f>
        <v>3761</v>
      </c>
      <c r="DZ22" s="57">
        <f t="shared" ref="DZ22" si="819">CV22+DK22</f>
        <v>232</v>
      </c>
      <c r="EA22" s="57">
        <f t="shared" ref="EA22" si="820">CW22+DL22</f>
        <v>195</v>
      </c>
      <c r="EB22" s="57">
        <f t="shared" ref="EB22" si="821">CX22+DM22</f>
        <v>427</v>
      </c>
      <c r="EC22" s="57">
        <f t="shared" ref="EC22:EC24" si="822">CY22+DN22</f>
        <v>1954</v>
      </c>
      <c r="ED22" s="57">
        <f t="shared" ref="ED22:ED24" si="823">CZ22+DO22</f>
        <v>2234</v>
      </c>
      <c r="EE22" s="57">
        <f t="shared" ref="EE22:EE24" si="824">DA22+DP22</f>
        <v>4188</v>
      </c>
      <c r="EF22" s="94">
        <f t="shared" ref="EF22:EF24" si="825">EC22/DT22</f>
        <v>0.76268540202966428</v>
      </c>
      <c r="EG22" s="94">
        <f t="shared" ref="EG22:EG24" si="826">ED22/DU22</f>
        <v>0.83858858858858853</v>
      </c>
      <c r="EH22" s="94">
        <f t="shared" ref="EH22:EH24" si="827">EE22/DV22</f>
        <v>0.80137772675086105</v>
      </c>
      <c r="EI22" s="57">
        <f t="shared" ref="EI22:EI24" si="828">+AQ22</f>
        <v>33550</v>
      </c>
      <c r="EJ22" s="57">
        <f t="shared" ref="EJ22:EJ24" si="829">+AR22</f>
        <v>36209</v>
      </c>
      <c r="EK22" s="57">
        <f t="shared" ref="EK22:EK24" si="830">+AS22</f>
        <v>69759</v>
      </c>
      <c r="EL22" s="57">
        <v>21549</v>
      </c>
      <c r="EM22" s="57">
        <v>28601</v>
      </c>
      <c r="EN22" s="57">
        <f t="shared" ref="EN22:EN24" si="831">EL22+EM22</f>
        <v>50150</v>
      </c>
      <c r="EO22" s="125">
        <f t="shared" ref="EO22:EO24" si="832">+EL22*100/EI22</f>
        <v>64.229508196721312</v>
      </c>
      <c r="EP22" s="125">
        <f t="shared" ref="EP22:EP24" si="833">+EM22*100/EJ22</f>
        <v>78.988649230854207</v>
      </c>
      <c r="EQ22" s="125">
        <f t="shared" ref="EQ22:EQ24" si="834">+EN22*100/EK22</f>
        <v>71.890365400880171</v>
      </c>
      <c r="ER22" s="57">
        <f t="shared" ref="ER22:ER24" si="835">+CJ22</f>
        <v>8272</v>
      </c>
      <c r="ES22" s="57">
        <f t="shared" ref="ES22:ES24" si="836">+CK22</f>
        <v>9527</v>
      </c>
      <c r="ET22" s="57">
        <f t="shared" ref="ET22:ET24" si="837">+CL22</f>
        <v>17799</v>
      </c>
      <c r="EU22" s="57">
        <v>5003</v>
      </c>
      <c r="EV22" s="57">
        <v>7136</v>
      </c>
      <c r="EW22" s="57">
        <f t="shared" ref="EW22:EW24" si="838">EU22+EV22</f>
        <v>12139</v>
      </c>
      <c r="EX22" s="125">
        <f t="shared" ref="EX22:EX24" si="839">+EU22*100/ER22</f>
        <v>60.481141199226307</v>
      </c>
      <c r="EY22" s="125">
        <f t="shared" ref="EY22:EY24" si="840">+EV22*100/ES22</f>
        <v>74.90290752597879</v>
      </c>
      <c r="EZ22" s="125">
        <f t="shared" ref="EZ22:EZ24" si="841">+EW22*100/ET22</f>
        <v>68.200460700039329</v>
      </c>
      <c r="FA22" s="57">
        <f t="shared" ref="FA22:FA24" si="842">+EC22</f>
        <v>1954</v>
      </c>
      <c r="FB22" s="57">
        <f t="shared" ref="FB22:FB24" si="843">+ED22</f>
        <v>2234</v>
      </c>
      <c r="FC22" s="57">
        <f t="shared" ref="FC22:FC24" si="844">+EE22</f>
        <v>4188</v>
      </c>
      <c r="FD22" s="57">
        <v>1188</v>
      </c>
      <c r="FE22" s="57">
        <v>1692</v>
      </c>
      <c r="FF22" s="57">
        <f t="shared" ref="FF22:FF24" si="845">FD22+FE22</f>
        <v>2880</v>
      </c>
      <c r="FG22" s="125">
        <f t="shared" ref="FG22:FG24" si="846">+FD22*100/FA22</f>
        <v>60.798362333674511</v>
      </c>
      <c r="FH22" s="125">
        <f t="shared" ref="FH22:FH24" si="847">+FE22*100/FB22</f>
        <v>75.738585496866605</v>
      </c>
      <c r="FI22" s="125">
        <f t="shared" ref="FI22:FI24" si="848">+FF22*100/FC22</f>
        <v>68.767908309455592</v>
      </c>
    </row>
    <row r="23" spans="1:165" ht="39.75" customHeight="1">
      <c r="A23" s="103">
        <v>14</v>
      </c>
      <c r="B23" s="123" t="s">
        <v>142</v>
      </c>
      <c r="C23" s="118" t="s">
        <v>87</v>
      </c>
      <c r="D23" s="61">
        <v>58088</v>
      </c>
      <c r="E23" s="61">
        <v>51878</v>
      </c>
      <c r="F23" s="92">
        <f t="shared" si="0"/>
        <v>109966</v>
      </c>
      <c r="G23" s="61">
        <v>44607</v>
      </c>
      <c r="H23" s="61">
        <v>42706</v>
      </c>
      <c r="I23" s="92">
        <f t="shared" si="1"/>
        <v>87313</v>
      </c>
      <c r="J23" s="62"/>
      <c r="K23" s="62"/>
      <c r="L23" s="62"/>
      <c r="M23" s="93">
        <f t="shared" si="45"/>
        <v>44607</v>
      </c>
      <c r="N23" s="57">
        <f t="shared" si="46"/>
        <v>42706</v>
      </c>
      <c r="O23" s="57">
        <f t="shared" si="47"/>
        <v>87313</v>
      </c>
      <c r="P23" s="94">
        <f t="shared" si="48"/>
        <v>0.76792108524996561</v>
      </c>
      <c r="Q23" s="94">
        <f t="shared" si="49"/>
        <v>0.82320058599020784</v>
      </c>
      <c r="R23" s="94">
        <f t="shared" si="50"/>
        <v>0.79399996362512049</v>
      </c>
      <c r="S23" s="61">
        <v>64523</v>
      </c>
      <c r="T23" s="61">
        <v>42789</v>
      </c>
      <c r="U23" s="92">
        <f t="shared" ref="U23:U24" si="849">S23+T23</f>
        <v>107312</v>
      </c>
      <c r="V23" s="61">
        <v>43182</v>
      </c>
      <c r="W23" s="61">
        <v>30682</v>
      </c>
      <c r="X23" s="92">
        <f t="shared" ref="X23:X24" si="850">V23+W23</f>
        <v>73864</v>
      </c>
      <c r="Y23" s="62"/>
      <c r="Z23" s="62"/>
      <c r="AA23" s="62"/>
      <c r="AB23" s="93">
        <f t="shared" ref="AB23:AB24" si="851">V23+Y23</f>
        <v>43182</v>
      </c>
      <c r="AC23" s="57">
        <f t="shared" ref="AC23:AC24" si="852">W23+Z23</f>
        <v>30682</v>
      </c>
      <c r="AD23" s="57">
        <f t="shared" ref="AD23:AD24" si="853">X23+AA23</f>
        <v>73864</v>
      </c>
      <c r="AE23" s="94">
        <f t="shared" ref="AE23:AE24" si="854">AB23/S23</f>
        <v>0.66924972490429768</v>
      </c>
      <c r="AF23" s="94">
        <f t="shared" ref="AF23:AF24" si="855">AC23/T23</f>
        <v>0.71705344831615603</v>
      </c>
      <c r="AG23" s="94">
        <f t="shared" ref="AG23:AG24" si="856">AD23/U23</f>
        <v>0.68831072014313399</v>
      </c>
      <c r="AH23" s="57">
        <f t="shared" si="765"/>
        <v>122611</v>
      </c>
      <c r="AI23" s="57">
        <f t="shared" si="766"/>
        <v>94667</v>
      </c>
      <c r="AJ23" s="57">
        <f t="shared" si="767"/>
        <v>217278</v>
      </c>
      <c r="AK23" s="57">
        <f t="shared" si="768"/>
        <v>87789</v>
      </c>
      <c r="AL23" s="57">
        <f t="shared" si="769"/>
        <v>73388</v>
      </c>
      <c r="AM23" s="57">
        <f t="shared" si="770"/>
        <v>161177</v>
      </c>
      <c r="AN23" s="127"/>
      <c r="AO23" s="127"/>
      <c r="AP23" s="127"/>
      <c r="AQ23" s="57">
        <f t="shared" si="774"/>
        <v>87789</v>
      </c>
      <c r="AR23" s="57">
        <f t="shared" si="775"/>
        <v>73388</v>
      </c>
      <c r="AS23" s="57">
        <f t="shared" si="776"/>
        <v>161177</v>
      </c>
      <c r="AT23" s="94">
        <f t="shared" si="777"/>
        <v>0.71599611780345973</v>
      </c>
      <c r="AU23" s="94">
        <f t="shared" si="778"/>
        <v>0.77522262245555473</v>
      </c>
      <c r="AV23" s="94">
        <f t="shared" si="779"/>
        <v>0.74180082659081914</v>
      </c>
      <c r="AW23" s="61">
        <v>1439</v>
      </c>
      <c r="AX23" s="61">
        <v>1584</v>
      </c>
      <c r="AY23" s="92">
        <f t="shared" si="780"/>
        <v>3023</v>
      </c>
      <c r="AZ23" s="61">
        <v>1020</v>
      </c>
      <c r="BA23" s="61">
        <v>1300</v>
      </c>
      <c r="BB23" s="92">
        <f t="shared" si="781"/>
        <v>2320</v>
      </c>
      <c r="BC23" s="63"/>
      <c r="BD23" s="63"/>
      <c r="BE23" s="63"/>
      <c r="BF23" s="93">
        <f t="shared" si="783"/>
        <v>1020</v>
      </c>
      <c r="BG23" s="57">
        <f t="shared" si="784"/>
        <v>1300</v>
      </c>
      <c r="BH23" s="57">
        <f t="shared" si="785"/>
        <v>2320</v>
      </c>
      <c r="BI23" s="94">
        <f t="shared" si="786"/>
        <v>0.70882557331480189</v>
      </c>
      <c r="BJ23" s="94">
        <f t="shared" si="787"/>
        <v>0.82070707070707072</v>
      </c>
      <c r="BK23" s="94">
        <f t="shared" si="788"/>
        <v>0.76744955342375121</v>
      </c>
      <c r="BL23" s="61">
        <v>2810</v>
      </c>
      <c r="BM23" s="61">
        <v>2090</v>
      </c>
      <c r="BN23" s="92">
        <f t="shared" ref="BN23:BN24" si="857">BL23+BM23</f>
        <v>4900</v>
      </c>
      <c r="BO23" s="61">
        <v>2043</v>
      </c>
      <c r="BP23" s="61">
        <v>1632</v>
      </c>
      <c r="BQ23" s="92">
        <f t="shared" ref="BQ23:BQ24" si="858">BO23+BP23</f>
        <v>3675</v>
      </c>
      <c r="BR23" s="62"/>
      <c r="BS23" s="62"/>
      <c r="BT23" s="62"/>
      <c r="BU23" s="93">
        <f t="shared" ref="BU23:BU24" si="859">BO23+BR23</f>
        <v>2043</v>
      </c>
      <c r="BV23" s="57">
        <f t="shared" ref="BV23:BV24" si="860">BP23+BS23</f>
        <v>1632</v>
      </c>
      <c r="BW23" s="57">
        <f t="shared" ref="BW23:BW24" si="861">BQ23+BT23</f>
        <v>3675</v>
      </c>
      <c r="BX23" s="94">
        <f t="shared" ref="BX23:BX24" si="862">BU23/BL23</f>
        <v>0.72704626334519573</v>
      </c>
      <c r="BY23" s="94">
        <f t="shared" ref="BY23:BY24" si="863">BV23/BM23</f>
        <v>0.7808612440191387</v>
      </c>
      <c r="BZ23" s="94">
        <f t="shared" ref="BZ23:BZ24" si="864">BW23/BN23</f>
        <v>0.75</v>
      </c>
      <c r="CA23" s="57">
        <f t="shared" si="789"/>
        <v>4249</v>
      </c>
      <c r="CB23" s="57">
        <f t="shared" si="790"/>
        <v>3674</v>
      </c>
      <c r="CC23" s="57">
        <f t="shared" si="791"/>
        <v>7923</v>
      </c>
      <c r="CD23" s="57">
        <f t="shared" si="792"/>
        <v>3063</v>
      </c>
      <c r="CE23" s="57">
        <f t="shared" si="793"/>
        <v>2932</v>
      </c>
      <c r="CF23" s="57">
        <f t="shared" si="794"/>
        <v>5995</v>
      </c>
      <c r="CG23" s="127"/>
      <c r="CH23" s="127"/>
      <c r="CI23" s="127"/>
      <c r="CJ23" s="57">
        <f t="shared" si="798"/>
        <v>3063</v>
      </c>
      <c r="CK23" s="57">
        <f t="shared" si="799"/>
        <v>2932</v>
      </c>
      <c r="CL23" s="57">
        <f t="shared" si="800"/>
        <v>5995</v>
      </c>
      <c r="CM23" s="94">
        <f t="shared" si="801"/>
        <v>0.72087550011767476</v>
      </c>
      <c r="CN23" s="94">
        <f t="shared" si="802"/>
        <v>0.79804028307022323</v>
      </c>
      <c r="CO23" s="94">
        <f t="shared" si="803"/>
        <v>0.75665783162943334</v>
      </c>
      <c r="CP23" s="61">
        <v>1892</v>
      </c>
      <c r="CQ23" s="61">
        <v>1491</v>
      </c>
      <c r="CR23" s="92">
        <f t="shared" si="804"/>
        <v>3383</v>
      </c>
      <c r="CS23" s="61">
        <v>1375</v>
      </c>
      <c r="CT23" s="61">
        <v>1127</v>
      </c>
      <c r="CU23" s="92">
        <f t="shared" si="805"/>
        <v>2502</v>
      </c>
      <c r="CV23" s="63"/>
      <c r="CW23" s="63"/>
      <c r="CX23" s="63"/>
      <c r="CY23" s="93">
        <f t="shared" si="807"/>
        <v>1375</v>
      </c>
      <c r="CZ23" s="57">
        <f t="shared" si="808"/>
        <v>1127</v>
      </c>
      <c r="DA23" s="57">
        <f t="shared" si="809"/>
        <v>2502</v>
      </c>
      <c r="DB23" s="94">
        <f t="shared" si="810"/>
        <v>0.72674418604651159</v>
      </c>
      <c r="DC23" s="94">
        <f t="shared" si="811"/>
        <v>0.755868544600939</v>
      </c>
      <c r="DD23" s="94">
        <f t="shared" si="812"/>
        <v>0.73958025421223761</v>
      </c>
      <c r="DE23" s="61">
        <v>2239</v>
      </c>
      <c r="DF23" s="61">
        <v>1571</v>
      </c>
      <c r="DG23" s="92">
        <f t="shared" ref="DG23:DG24" si="865">DE23+DF23</f>
        <v>3810</v>
      </c>
      <c r="DH23" s="61">
        <v>1596</v>
      </c>
      <c r="DI23" s="61">
        <v>1192</v>
      </c>
      <c r="DJ23" s="92">
        <f t="shared" ref="DJ23:DJ24" si="866">DH23+DI23</f>
        <v>2788</v>
      </c>
      <c r="DK23" s="62"/>
      <c r="DL23" s="62"/>
      <c r="DM23" s="62"/>
      <c r="DN23" s="93">
        <f t="shared" ref="DN23:DN24" si="867">DH23+DK23</f>
        <v>1596</v>
      </c>
      <c r="DO23" s="57">
        <f t="shared" ref="DO23:DO24" si="868">DI23+DL23</f>
        <v>1192</v>
      </c>
      <c r="DP23" s="57">
        <f t="shared" ref="DP23:DP24" si="869">DJ23+DM23</f>
        <v>2788</v>
      </c>
      <c r="DQ23" s="94">
        <f t="shared" ref="DQ23:DQ24" si="870">DN23/DE23</f>
        <v>0.71281822242072357</v>
      </c>
      <c r="DR23" s="94">
        <f t="shared" ref="DR23:DR24" si="871">DO23/DF23</f>
        <v>0.75875238701464032</v>
      </c>
      <c r="DS23" s="94">
        <f t="shared" ref="DS23:DS24" si="872">DP23/DG23</f>
        <v>0.73175853018372705</v>
      </c>
      <c r="DT23" s="57">
        <f t="shared" si="813"/>
        <v>4131</v>
      </c>
      <c r="DU23" s="57">
        <f t="shared" si="814"/>
        <v>3062</v>
      </c>
      <c r="DV23" s="57">
        <f t="shared" si="815"/>
        <v>7193</v>
      </c>
      <c r="DW23" s="57">
        <f t="shared" si="816"/>
        <v>2971</v>
      </c>
      <c r="DX23" s="57">
        <f t="shared" si="817"/>
        <v>2319</v>
      </c>
      <c r="DY23" s="57">
        <f t="shared" si="818"/>
        <v>5290</v>
      </c>
      <c r="DZ23" s="127"/>
      <c r="EA23" s="127"/>
      <c r="EB23" s="127"/>
      <c r="EC23" s="57">
        <f t="shared" si="822"/>
        <v>2971</v>
      </c>
      <c r="ED23" s="57">
        <f t="shared" si="823"/>
        <v>2319</v>
      </c>
      <c r="EE23" s="57">
        <f t="shared" si="824"/>
        <v>5290</v>
      </c>
      <c r="EF23" s="94">
        <f t="shared" si="825"/>
        <v>0.71919632050351001</v>
      </c>
      <c r="EG23" s="94">
        <f t="shared" si="826"/>
        <v>0.75734813847158722</v>
      </c>
      <c r="EH23" s="94">
        <f t="shared" si="827"/>
        <v>0.73543723064090083</v>
      </c>
      <c r="EI23" s="57">
        <f t="shared" si="828"/>
        <v>87789</v>
      </c>
      <c r="EJ23" s="57">
        <f t="shared" si="829"/>
        <v>73388</v>
      </c>
      <c r="EK23" s="57">
        <f t="shared" si="830"/>
        <v>161177</v>
      </c>
      <c r="EL23" s="57">
        <v>39617</v>
      </c>
      <c r="EM23" s="57">
        <v>38910</v>
      </c>
      <c r="EN23" s="57">
        <f t="shared" si="831"/>
        <v>78527</v>
      </c>
      <c r="EO23" s="125">
        <f t="shared" si="832"/>
        <v>45.12752167128</v>
      </c>
      <c r="EP23" s="125">
        <f t="shared" si="833"/>
        <v>53.019567231700009</v>
      </c>
      <c r="EQ23" s="125">
        <f t="shared" si="834"/>
        <v>48.720971354473654</v>
      </c>
      <c r="ER23" s="57">
        <f t="shared" si="835"/>
        <v>3063</v>
      </c>
      <c r="ES23" s="57">
        <f t="shared" si="836"/>
        <v>2932</v>
      </c>
      <c r="ET23" s="57">
        <f t="shared" si="837"/>
        <v>5995</v>
      </c>
      <c r="EU23" s="130">
        <v>802</v>
      </c>
      <c r="EV23" s="130">
        <v>1071</v>
      </c>
      <c r="EW23" s="57">
        <f t="shared" si="838"/>
        <v>1873</v>
      </c>
      <c r="EX23" s="125">
        <f t="shared" si="839"/>
        <v>26.183480248122756</v>
      </c>
      <c r="EY23" s="125">
        <f t="shared" si="840"/>
        <v>36.527967257844473</v>
      </c>
      <c r="EZ23" s="125">
        <f t="shared" si="841"/>
        <v>31.242702251876565</v>
      </c>
      <c r="FA23" s="57">
        <f t="shared" si="842"/>
        <v>2971</v>
      </c>
      <c r="FB23" s="57">
        <f t="shared" si="843"/>
        <v>2319</v>
      </c>
      <c r="FC23" s="57">
        <f t="shared" si="844"/>
        <v>5290</v>
      </c>
      <c r="FD23" s="57">
        <v>1053</v>
      </c>
      <c r="FE23" s="57">
        <v>927</v>
      </c>
      <c r="FF23" s="57">
        <f t="shared" si="845"/>
        <v>1980</v>
      </c>
      <c r="FG23" s="125">
        <f t="shared" si="846"/>
        <v>35.442611915180073</v>
      </c>
      <c r="FH23" s="125">
        <f t="shared" si="847"/>
        <v>39.974126778783962</v>
      </c>
      <c r="FI23" s="125">
        <f t="shared" si="848"/>
        <v>37.429111531190927</v>
      </c>
    </row>
    <row r="24" spans="1:165" ht="44.25" customHeight="1">
      <c r="A24" s="103">
        <v>15</v>
      </c>
      <c r="B24" s="124" t="s">
        <v>143</v>
      </c>
      <c r="C24" s="117" t="s">
        <v>46</v>
      </c>
      <c r="D24" s="61">
        <v>96614</v>
      </c>
      <c r="E24" s="61">
        <v>100588</v>
      </c>
      <c r="F24" s="92">
        <f t="shared" si="0"/>
        <v>197202</v>
      </c>
      <c r="G24" s="61">
        <v>71391</v>
      </c>
      <c r="H24" s="61">
        <v>83709</v>
      </c>
      <c r="I24" s="92">
        <f t="shared" si="1"/>
        <v>155100</v>
      </c>
      <c r="J24" s="62"/>
      <c r="K24" s="62"/>
      <c r="L24" s="62"/>
      <c r="M24" s="93">
        <f t="shared" si="45"/>
        <v>71391</v>
      </c>
      <c r="N24" s="57">
        <f t="shared" si="46"/>
        <v>83709</v>
      </c>
      <c r="O24" s="57">
        <f t="shared" si="47"/>
        <v>155100</v>
      </c>
      <c r="P24" s="94">
        <f t="shared" si="48"/>
        <v>0.73893017575092634</v>
      </c>
      <c r="Q24" s="94">
        <f t="shared" si="49"/>
        <v>0.83219668350101406</v>
      </c>
      <c r="R24" s="94">
        <f t="shared" si="50"/>
        <v>0.78650317948093829</v>
      </c>
      <c r="S24" s="61">
        <v>22131</v>
      </c>
      <c r="T24" s="61">
        <v>11975</v>
      </c>
      <c r="U24" s="92">
        <f t="shared" si="849"/>
        <v>34106</v>
      </c>
      <c r="V24" s="61">
        <v>10945</v>
      </c>
      <c r="W24" s="61">
        <v>6392</v>
      </c>
      <c r="X24" s="92">
        <f t="shared" si="850"/>
        <v>17337</v>
      </c>
      <c r="Y24" s="62"/>
      <c r="Z24" s="62"/>
      <c r="AA24" s="62"/>
      <c r="AB24" s="93">
        <f t="shared" si="851"/>
        <v>10945</v>
      </c>
      <c r="AC24" s="57">
        <f t="shared" si="852"/>
        <v>6392</v>
      </c>
      <c r="AD24" s="57">
        <f t="shared" si="853"/>
        <v>17337</v>
      </c>
      <c r="AE24" s="94">
        <f t="shared" si="854"/>
        <v>0.49455514888617774</v>
      </c>
      <c r="AF24" s="94">
        <f t="shared" si="855"/>
        <v>0.53377870563674323</v>
      </c>
      <c r="AG24" s="94">
        <f t="shared" si="856"/>
        <v>0.50832698058992554</v>
      </c>
      <c r="AH24" s="57">
        <f t="shared" si="765"/>
        <v>118745</v>
      </c>
      <c r="AI24" s="57">
        <f t="shared" si="766"/>
        <v>112563</v>
      </c>
      <c r="AJ24" s="57">
        <f t="shared" si="767"/>
        <v>231308</v>
      </c>
      <c r="AK24" s="57">
        <f t="shared" si="768"/>
        <v>82336</v>
      </c>
      <c r="AL24" s="57">
        <f t="shared" si="769"/>
        <v>90101</v>
      </c>
      <c r="AM24" s="57">
        <f t="shared" si="770"/>
        <v>172437</v>
      </c>
      <c r="AN24" s="127"/>
      <c r="AO24" s="127"/>
      <c r="AP24" s="127"/>
      <c r="AQ24" s="57">
        <f t="shared" si="774"/>
        <v>82336</v>
      </c>
      <c r="AR24" s="57">
        <f t="shared" si="775"/>
        <v>90101</v>
      </c>
      <c r="AS24" s="57">
        <f t="shared" si="776"/>
        <v>172437</v>
      </c>
      <c r="AT24" s="94">
        <f t="shared" si="777"/>
        <v>0.69338498463093179</v>
      </c>
      <c r="AU24" s="94">
        <f t="shared" si="778"/>
        <v>0.80044952604319364</v>
      </c>
      <c r="AV24" s="94">
        <f t="shared" si="779"/>
        <v>0.745486537430612</v>
      </c>
      <c r="AW24" s="61">
        <v>4134</v>
      </c>
      <c r="AX24" s="61">
        <v>3303</v>
      </c>
      <c r="AY24" s="92">
        <f t="shared" si="780"/>
        <v>7437</v>
      </c>
      <c r="AZ24" s="61">
        <v>3033</v>
      </c>
      <c r="BA24" s="61">
        <v>2706</v>
      </c>
      <c r="BB24" s="92">
        <f t="shared" si="781"/>
        <v>5739</v>
      </c>
      <c r="BC24" s="62"/>
      <c r="BD24" s="62"/>
      <c r="BE24" s="62"/>
      <c r="BF24" s="93">
        <f t="shared" si="783"/>
        <v>3033</v>
      </c>
      <c r="BG24" s="57">
        <f t="shared" si="784"/>
        <v>2706</v>
      </c>
      <c r="BH24" s="57">
        <f t="shared" si="785"/>
        <v>5739</v>
      </c>
      <c r="BI24" s="94">
        <f t="shared" si="786"/>
        <v>0.73367198838896952</v>
      </c>
      <c r="BJ24" s="94">
        <f t="shared" si="787"/>
        <v>0.81925522252497729</v>
      </c>
      <c r="BK24" s="94">
        <f t="shared" si="788"/>
        <v>0.77168212989108509</v>
      </c>
      <c r="BL24" s="61">
        <v>1337</v>
      </c>
      <c r="BM24" s="61">
        <v>559</v>
      </c>
      <c r="BN24" s="92">
        <f t="shared" si="857"/>
        <v>1896</v>
      </c>
      <c r="BO24" s="61">
        <v>605</v>
      </c>
      <c r="BP24" s="61">
        <v>257</v>
      </c>
      <c r="BQ24" s="92">
        <f t="shared" si="858"/>
        <v>862</v>
      </c>
      <c r="BR24" s="62"/>
      <c r="BS24" s="62"/>
      <c r="BT24" s="62"/>
      <c r="BU24" s="93">
        <f t="shared" si="859"/>
        <v>605</v>
      </c>
      <c r="BV24" s="57">
        <f t="shared" si="860"/>
        <v>257</v>
      </c>
      <c r="BW24" s="57">
        <f t="shared" si="861"/>
        <v>862</v>
      </c>
      <c r="BX24" s="94">
        <f t="shared" si="862"/>
        <v>0.45250560957367242</v>
      </c>
      <c r="BY24" s="94">
        <f t="shared" si="863"/>
        <v>0.4597495527728086</v>
      </c>
      <c r="BZ24" s="94">
        <f t="shared" si="864"/>
        <v>0.45464135021097046</v>
      </c>
      <c r="CA24" s="57">
        <f t="shared" si="789"/>
        <v>5471</v>
      </c>
      <c r="CB24" s="57">
        <f t="shared" si="790"/>
        <v>3862</v>
      </c>
      <c r="CC24" s="57">
        <f t="shared" si="791"/>
        <v>9333</v>
      </c>
      <c r="CD24" s="57">
        <f t="shared" si="792"/>
        <v>3638</v>
      </c>
      <c r="CE24" s="57">
        <f t="shared" si="793"/>
        <v>2963</v>
      </c>
      <c r="CF24" s="57">
        <f t="shared" si="794"/>
        <v>6601</v>
      </c>
      <c r="CG24" s="127"/>
      <c r="CH24" s="127"/>
      <c r="CI24" s="127"/>
      <c r="CJ24" s="57">
        <f t="shared" si="798"/>
        <v>3638</v>
      </c>
      <c r="CK24" s="57">
        <f t="shared" si="799"/>
        <v>2963</v>
      </c>
      <c r="CL24" s="57">
        <f t="shared" si="800"/>
        <v>6601</v>
      </c>
      <c r="CM24" s="94">
        <f t="shared" si="801"/>
        <v>0.66496070188265399</v>
      </c>
      <c r="CN24" s="94">
        <f t="shared" si="802"/>
        <v>0.76721905748316932</v>
      </c>
      <c r="CO24" s="94">
        <f t="shared" si="803"/>
        <v>0.70727525983070827</v>
      </c>
      <c r="CP24" s="61">
        <v>13771</v>
      </c>
      <c r="CQ24" s="61">
        <v>15132</v>
      </c>
      <c r="CR24" s="92">
        <f t="shared" si="804"/>
        <v>28903</v>
      </c>
      <c r="CS24" s="61">
        <v>10781</v>
      </c>
      <c r="CT24" s="61">
        <v>13328</v>
      </c>
      <c r="CU24" s="92">
        <f t="shared" si="805"/>
        <v>24109</v>
      </c>
      <c r="CV24" s="62"/>
      <c r="CW24" s="62"/>
      <c r="CX24" s="62"/>
      <c r="CY24" s="93">
        <f t="shared" si="807"/>
        <v>10781</v>
      </c>
      <c r="CZ24" s="57">
        <f t="shared" si="808"/>
        <v>13328</v>
      </c>
      <c r="DA24" s="57">
        <f t="shared" si="809"/>
        <v>24109</v>
      </c>
      <c r="DB24" s="94">
        <f t="shared" si="810"/>
        <v>0.78287706048943428</v>
      </c>
      <c r="DC24" s="94">
        <f t="shared" si="811"/>
        <v>0.88078244779275705</v>
      </c>
      <c r="DD24" s="94">
        <f t="shared" si="812"/>
        <v>0.83413486489291766</v>
      </c>
      <c r="DE24" s="61">
        <v>3876</v>
      </c>
      <c r="DF24" s="61">
        <v>2422</v>
      </c>
      <c r="DG24" s="92">
        <f t="shared" si="865"/>
        <v>6298</v>
      </c>
      <c r="DH24" s="61">
        <v>1959</v>
      </c>
      <c r="DI24" s="61">
        <v>1309</v>
      </c>
      <c r="DJ24" s="92">
        <f t="shared" si="866"/>
        <v>3268</v>
      </c>
      <c r="DK24" s="62"/>
      <c r="DL24" s="62"/>
      <c r="DM24" s="62"/>
      <c r="DN24" s="93">
        <f t="shared" si="867"/>
        <v>1959</v>
      </c>
      <c r="DO24" s="57">
        <f t="shared" si="868"/>
        <v>1309</v>
      </c>
      <c r="DP24" s="57">
        <f t="shared" si="869"/>
        <v>3268</v>
      </c>
      <c r="DQ24" s="94">
        <f t="shared" si="870"/>
        <v>0.5054179566563467</v>
      </c>
      <c r="DR24" s="94">
        <f t="shared" si="871"/>
        <v>0.54046242774566478</v>
      </c>
      <c r="DS24" s="94">
        <f t="shared" si="872"/>
        <v>0.51889488726579869</v>
      </c>
      <c r="DT24" s="57">
        <f t="shared" si="813"/>
        <v>17647</v>
      </c>
      <c r="DU24" s="57">
        <f t="shared" si="814"/>
        <v>17554</v>
      </c>
      <c r="DV24" s="57">
        <f t="shared" si="815"/>
        <v>35201</v>
      </c>
      <c r="DW24" s="57">
        <f t="shared" si="816"/>
        <v>12740</v>
      </c>
      <c r="DX24" s="57">
        <f t="shared" si="817"/>
        <v>14637</v>
      </c>
      <c r="DY24" s="57">
        <f t="shared" si="818"/>
        <v>27377</v>
      </c>
      <c r="DZ24" s="127"/>
      <c r="EA24" s="127"/>
      <c r="EB24" s="127"/>
      <c r="EC24" s="57">
        <f t="shared" si="822"/>
        <v>12740</v>
      </c>
      <c r="ED24" s="57">
        <f t="shared" si="823"/>
        <v>14637</v>
      </c>
      <c r="EE24" s="57">
        <f t="shared" si="824"/>
        <v>27377</v>
      </c>
      <c r="EF24" s="94">
        <f t="shared" si="825"/>
        <v>0.72193573978579928</v>
      </c>
      <c r="EG24" s="94">
        <f t="shared" si="826"/>
        <v>0.83382704796627549</v>
      </c>
      <c r="EH24" s="94">
        <f t="shared" si="827"/>
        <v>0.77773358711400242</v>
      </c>
      <c r="EI24" s="57">
        <f t="shared" si="828"/>
        <v>82336</v>
      </c>
      <c r="EJ24" s="57">
        <f t="shared" si="829"/>
        <v>90101</v>
      </c>
      <c r="EK24" s="57">
        <f t="shared" si="830"/>
        <v>172437</v>
      </c>
      <c r="EL24" s="130">
        <v>18090</v>
      </c>
      <c r="EM24" s="130">
        <v>22705</v>
      </c>
      <c r="EN24" s="57">
        <f t="shared" si="831"/>
        <v>40795</v>
      </c>
      <c r="EO24" s="125">
        <f t="shared" si="832"/>
        <v>21.970948309366499</v>
      </c>
      <c r="EP24" s="125">
        <f t="shared" si="833"/>
        <v>25.199498340750935</v>
      </c>
      <c r="EQ24" s="125">
        <f t="shared" si="834"/>
        <v>23.657915644554244</v>
      </c>
      <c r="ER24" s="57">
        <f t="shared" si="835"/>
        <v>3638</v>
      </c>
      <c r="ES24" s="57">
        <f t="shared" si="836"/>
        <v>2963</v>
      </c>
      <c r="ET24" s="57">
        <f t="shared" si="837"/>
        <v>6601</v>
      </c>
      <c r="EU24" s="130">
        <v>696</v>
      </c>
      <c r="EV24" s="130">
        <v>686</v>
      </c>
      <c r="EW24" s="57">
        <f t="shared" si="838"/>
        <v>1382</v>
      </c>
      <c r="EX24" s="125">
        <f t="shared" si="839"/>
        <v>19.131390874106653</v>
      </c>
      <c r="EY24" s="125">
        <f t="shared" si="840"/>
        <v>23.152210597367532</v>
      </c>
      <c r="EZ24" s="125">
        <f t="shared" si="841"/>
        <v>20.936221784578095</v>
      </c>
      <c r="FA24" s="57">
        <f t="shared" si="842"/>
        <v>12740</v>
      </c>
      <c r="FB24" s="57">
        <f t="shared" si="843"/>
        <v>14637</v>
      </c>
      <c r="FC24" s="57">
        <f t="shared" si="844"/>
        <v>27377</v>
      </c>
      <c r="FD24" s="130">
        <v>2247</v>
      </c>
      <c r="FE24" s="130">
        <v>4061</v>
      </c>
      <c r="FF24" s="57">
        <f t="shared" si="845"/>
        <v>6308</v>
      </c>
      <c r="FG24" s="125">
        <f t="shared" si="846"/>
        <v>17.637362637362639</v>
      </c>
      <c r="FH24" s="125">
        <f t="shared" si="847"/>
        <v>27.74475643916103</v>
      </c>
      <c r="FI24" s="125">
        <f t="shared" si="848"/>
        <v>23.041238996237716</v>
      </c>
    </row>
    <row r="25" spans="1:165" ht="28.5">
      <c r="A25" s="103">
        <v>16</v>
      </c>
      <c r="B25" s="124" t="s">
        <v>144</v>
      </c>
      <c r="C25" s="117" t="s">
        <v>47</v>
      </c>
      <c r="D25" s="61">
        <v>258151</v>
      </c>
      <c r="E25" s="61">
        <v>298111</v>
      </c>
      <c r="F25" s="92">
        <f t="shared" si="0"/>
        <v>556262</v>
      </c>
      <c r="G25" s="61">
        <v>164385</v>
      </c>
      <c r="H25" s="61">
        <v>220882</v>
      </c>
      <c r="I25" s="92">
        <f t="shared" si="1"/>
        <v>385267</v>
      </c>
      <c r="J25" s="61">
        <v>33625</v>
      </c>
      <c r="K25" s="61">
        <v>28538</v>
      </c>
      <c r="L25" s="92">
        <f t="shared" si="2"/>
        <v>62163</v>
      </c>
      <c r="M25" s="93">
        <f t="shared" si="45"/>
        <v>198010</v>
      </c>
      <c r="N25" s="57">
        <f t="shared" si="46"/>
        <v>249420</v>
      </c>
      <c r="O25" s="57">
        <f t="shared" si="47"/>
        <v>447430</v>
      </c>
      <c r="P25" s="94">
        <f t="shared" si="48"/>
        <v>0.76703169850203945</v>
      </c>
      <c r="Q25" s="94">
        <f t="shared" si="49"/>
        <v>0.83666822089758508</v>
      </c>
      <c r="R25" s="94">
        <f t="shared" si="50"/>
        <v>0.80435118703057196</v>
      </c>
      <c r="S25" s="61">
        <v>77291</v>
      </c>
      <c r="T25" s="61">
        <v>41720</v>
      </c>
      <c r="U25" s="92">
        <f t="shared" ref="U25:U26" si="873">S25+T25</f>
        <v>119011</v>
      </c>
      <c r="V25" s="61">
        <v>19525</v>
      </c>
      <c r="W25" s="61">
        <v>12866</v>
      </c>
      <c r="X25" s="92">
        <f t="shared" ref="X25:X26" si="874">V25+W25</f>
        <v>32391</v>
      </c>
      <c r="Y25" s="61">
        <v>10749</v>
      </c>
      <c r="Z25" s="61">
        <v>5420</v>
      </c>
      <c r="AA25" s="92">
        <f t="shared" ref="AA25:AA26" si="875">Y25+Z25</f>
        <v>16169</v>
      </c>
      <c r="AB25" s="93">
        <f t="shared" ref="AB25:AB26" si="876">V25+Y25</f>
        <v>30274</v>
      </c>
      <c r="AC25" s="57">
        <f t="shared" ref="AC25:AC26" si="877">W25+Z25</f>
        <v>18286</v>
      </c>
      <c r="AD25" s="57">
        <f t="shared" ref="AD25:AD26" si="878">X25+AA25</f>
        <v>48560</v>
      </c>
      <c r="AE25" s="94">
        <f t="shared" ref="AE25:AE26" si="879">AB25/S25</f>
        <v>0.39168855364790206</v>
      </c>
      <c r="AF25" s="94">
        <f t="shared" ref="AF25:AF26" si="880">AC25/T25</f>
        <v>0.43830297219558967</v>
      </c>
      <c r="AG25" s="94">
        <f t="shared" ref="AG25:AG26" si="881">AD25/U25</f>
        <v>0.40802950987723824</v>
      </c>
      <c r="AH25" s="57">
        <f t="shared" ref="AH25:AH26" si="882">D25+S25</f>
        <v>335442</v>
      </c>
      <c r="AI25" s="57">
        <f t="shared" ref="AI25:AI26" si="883">E25+T25</f>
        <v>339831</v>
      </c>
      <c r="AJ25" s="57">
        <f t="shared" ref="AJ25:AJ26" si="884">F25+U25</f>
        <v>675273</v>
      </c>
      <c r="AK25" s="57">
        <f t="shared" ref="AK25:AK26" si="885">G25+V25</f>
        <v>183910</v>
      </c>
      <c r="AL25" s="57">
        <f t="shared" ref="AL25:AL26" si="886">H25+W25</f>
        <v>233748</v>
      </c>
      <c r="AM25" s="57">
        <f t="shared" ref="AM25:AM26" si="887">I25+X25</f>
        <v>417658</v>
      </c>
      <c r="AN25" s="57">
        <f t="shared" ref="AN25:AN26" si="888">J25+Y25</f>
        <v>44374</v>
      </c>
      <c r="AO25" s="57">
        <f t="shared" ref="AO25:AO26" si="889">K25+Z25</f>
        <v>33958</v>
      </c>
      <c r="AP25" s="57">
        <f t="shared" ref="AP25:AP26" si="890">L25+AA25</f>
        <v>78332</v>
      </c>
      <c r="AQ25" s="57">
        <f t="shared" ref="AQ25:AQ26" si="891">M25+AB25</f>
        <v>228284</v>
      </c>
      <c r="AR25" s="57">
        <f t="shared" ref="AR25:AR26" si="892">N25+AC25</f>
        <v>267706</v>
      </c>
      <c r="AS25" s="57">
        <f t="shared" ref="AS25:AS26" si="893">O25+AD25</f>
        <v>495990</v>
      </c>
      <c r="AT25" s="94">
        <f t="shared" ref="AT25:AT26" si="894">AQ25/AH25</f>
        <v>0.68054686056009683</v>
      </c>
      <c r="AU25" s="94">
        <f t="shared" ref="AU25:AU26" si="895">AR25/AI25</f>
        <v>0.78776215236396918</v>
      </c>
      <c r="AV25" s="94">
        <f t="shared" ref="AV25:AV26" si="896">AS25/AJ25</f>
        <v>0.73450293436876646</v>
      </c>
      <c r="AW25" s="61">
        <v>44036</v>
      </c>
      <c r="AX25" s="61">
        <v>49904</v>
      </c>
      <c r="AY25" s="92">
        <f t="shared" ref="AY25:AY26" si="897">AW25+AX25</f>
        <v>93940</v>
      </c>
      <c r="AZ25" s="61">
        <v>23059</v>
      </c>
      <c r="BA25" s="61">
        <v>31232</v>
      </c>
      <c r="BB25" s="92">
        <f t="shared" ref="BB25:BB26" si="898">AZ25+BA25</f>
        <v>54291</v>
      </c>
      <c r="BC25" s="61">
        <v>7327</v>
      </c>
      <c r="BD25" s="61">
        <v>6631</v>
      </c>
      <c r="BE25" s="92">
        <f t="shared" ref="BE25:BE26" si="899">BC25+BD25</f>
        <v>13958</v>
      </c>
      <c r="BF25" s="93">
        <f t="shared" ref="BF25:BF26" si="900">AZ25+BC25</f>
        <v>30386</v>
      </c>
      <c r="BG25" s="57">
        <f t="shared" ref="BG25:BG26" si="901">BA25+BD25</f>
        <v>37863</v>
      </c>
      <c r="BH25" s="57">
        <f t="shared" ref="BH25:BH26" si="902">BB25+BE25</f>
        <v>68249</v>
      </c>
      <c r="BI25" s="94">
        <f t="shared" ref="BI25:BI26" si="903">BF25/AW25</f>
        <v>0.69002634208374969</v>
      </c>
      <c r="BJ25" s="94">
        <f t="shared" ref="BJ25:BJ26" si="904">BG25/AX25</f>
        <v>0.75871673613337609</v>
      </c>
      <c r="BK25" s="94">
        <f t="shared" ref="BK25:BK26" si="905">BH25/AY25</f>
        <v>0.72651692569725357</v>
      </c>
      <c r="BL25" s="61">
        <v>17436</v>
      </c>
      <c r="BM25" s="61">
        <v>10177</v>
      </c>
      <c r="BN25" s="92">
        <f t="shared" ref="BN25:BN26" si="906">BL25+BM25</f>
        <v>27613</v>
      </c>
      <c r="BO25" s="61">
        <v>3792</v>
      </c>
      <c r="BP25" s="61">
        <v>2627</v>
      </c>
      <c r="BQ25" s="92">
        <f t="shared" ref="BQ25:BQ26" si="907">BO25+BP25</f>
        <v>6419</v>
      </c>
      <c r="BR25" s="61">
        <v>2574</v>
      </c>
      <c r="BS25" s="61">
        <v>1345</v>
      </c>
      <c r="BT25" s="92">
        <f t="shared" ref="BT25:BT26" si="908">BR25+BS25</f>
        <v>3919</v>
      </c>
      <c r="BU25" s="93">
        <f t="shared" ref="BU25:BU26" si="909">BO25+BR25</f>
        <v>6366</v>
      </c>
      <c r="BV25" s="57">
        <f t="shared" ref="BV25:BV26" si="910">BP25+BS25</f>
        <v>3972</v>
      </c>
      <c r="BW25" s="57">
        <f t="shared" ref="BW25:BW26" si="911">BQ25+BT25</f>
        <v>10338</v>
      </c>
      <c r="BX25" s="94">
        <f t="shared" ref="BX25:BX26" si="912">BU25/BL25</f>
        <v>0.36510667584308326</v>
      </c>
      <c r="BY25" s="94">
        <f t="shared" ref="BY25:BY26" si="913">BV25/BM25</f>
        <v>0.39029183452883953</v>
      </c>
      <c r="BZ25" s="94">
        <f t="shared" ref="BZ25:BZ26" si="914">BW25/BN25</f>
        <v>0.37438887480534533</v>
      </c>
      <c r="CA25" s="57">
        <f t="shared" ref="CA25:CA26" si="915">AW25+BL25</f>
        <v>61472</v>
      </c>
      <c r="CB25" s="57">
        <f t="shared" ref="CB25:CB26" si="916">AX25+BM25</f>
        <v>60081</v>
      </c>
      <c r="CC25" s="57">
        <f t="shared" ref="CC25:CC26" si="917">AY25+BN25</f>
        <v>121553</v>
      </c>
      <c r="CD25" s="57">
        <f t="shared" ref="CD25:CD26" si="918">AZ25+BO25</f>
        <v>26851</v>
      </c>
      <c r="CE25" s="57">
        <f t="shared" ref="CE25:CE26" si="919">BA25+BP25</f>
        <v>33859</v>
      </c>
      <c r="CF25" s="57">
        <f t="shared" ref="CF25:CF26" si="920">BB25+BQ25</f>
        <v>60710</v>
      </c>
      <c r="CG25" s="57">
        <f t="shared" ref="CG25:CG26" si="921">BC25+BR25</f>
        <v>9901</v>
      </c>
      <c r="CH25" s="57">
        <f t="shared" ref="CH25:CH26" si="922">BD25+BS25</f>
        <v>7976</v>
      </c>
      <c r="CI25" s="57">
        <f t="shared" ref="CI25:CI26" si="923">BE25+BT25</f>
        <v>17877</v>
      </c>
      <c r="CJ25" s="57">
        <f t="shared" ref="CJ25:CJ26" si="924">BF25+BU25</f>
        <v>36752</v>
      </c>
      <c r="CK25" s="57">
        <f t="shared" ref="CK25:CK26" si="925">BG25+BV25</f>
        <v>41835</v>
      </c>
      <c r="CL25" s="57">
        <f t="shared" ref="CL25:CL26" si="926">BH25+BW25</f>
        <v>78587</v>
      </c>
      <c r="CM25" s="94">
        <f t="shared" ref="CM25:CM26" si="927">CJ25/CA25</f>
        <v>0.59786569495054664</v>
      </c>
      <c r="CN25" s="94">
        <f t="shared" ref="CN25:CN26" si="928">CK25/CB25</f>
        <v>0.69630998152494128</v>
      </c>
      <c r="CO25" s="94">
        <f t="shared" ref="CO25:CO26" si="929">CL25/CC25</f>
        <v>0.64652456130247715</v>
      </c>
      <c r="CP25" s="61">
        <v>16033</v>
      </c>
      <c r="CQ25" s="61">
        <v>17807</v>
      </c>
      <c r="CR25" s="92">
        <f t="shared" ref="CR25:CR26" si="930">CP25+CQ25</f>
        <v>33840</v>
      </c>
      <c r="CS25" s="61">
        <v>8291</v>
      </c>
      <c r="CT25" s="61">
        <v>11401</v>
      </c>
      <c r="CU25" s="92">
        <f t="shared" ref="CU25:CU26" si="931">CS25+CT25</f>
        <v>19692</v>
      </c>
      <c r="CV25" s="61">
        <v>2551</v>
      </c>
      <c r="CW25" s="61">
        <v>2323</v>
      </c>
      <c r="CX25" s="92">
        <f t="shared" ref="CX25:CX26" si="932">CV25+CW25</f>
        <v>4874</v>
      </c>
      <c r="CY25" s="93">
        <f t="shared" ref="CY25:CY26" si="933">CS25+CV25</f>
        <v>10842</v>
      </c>
      <c r="CZ25" s="57">
        <f t="shared" ref="CZ25:CZ26" si="934">CT25+CW25</f>
        <v>13724</v>
      </c>
      <c r="DA25" s="57">
        <f t="shared" ref="DA25:DA26" si="935">CU25+CX25</f>
        <v>24566</v>
      </c>
      <c r="DB25" s="94">
        <f t="shared" ref="DB25:DB26" si="936">CY25/CP25</f>
        <v>0.67623027505769351</v>
      </c>
      <c r="DC25" s="94">
        <f t="shared" ref="DC25:DC26" si="937">CZ25/CQ25</f>
        <v>0.7707081484809345</v>
      </c>
      <c r="DD25" s="94">
        <f t="shared" ref="DD25:DD26" si="938">DA25/CR25</f>
        <v>0.72594562647754135</v>
      </c>
      <c r="DE25" s="61">
        <v>5700</v>
      </c>
      <c r="DF25" s="61">
        <v>2982</v>
      </c>
      <c r="DG25" s="92">
        <f t="shared" ref="DG25:DG26" si="939">DE25+DF25</f>
        <v>8682</v>
      </c>
      <c r="DH25" s="61">
        <v>1237</v>
      </c>
      <c r="DI25" s="61">
        <v>783</v>
      </c>
      <c r="DJ25" s="92">
        <f t="shared" ref="DJ25:DJ26" si="940">DH25+DI25</f>
        <v>2020</v>
      </c>
      <c r="DK25" s="61">
        <v>831</v>
      </c>
      <c r="DL25" s="61">
        <v>410</v>
      </c>
      <c r="DM25" s="92">
        <f t="shared" ref="DM25:DM26" si="941">DK25+DL25</f>
        <v>1241</v>
      </c>
      <c r="DN25" s="93">
        <f t="shared" ref="DN25:DN26" si="942">DH25+DK25</f>
        <v>2068</v>
      </c>
      <c r="DO25" s="57">
        <f t="shared" ref="DO25:DO26" si="943">DI25+DL25</f>
        <v>1193</v>
      </c>
      <c r="DP25" s="57">
        <f t="shared" ref="DP25:DP26" si="944">DJ25+DM25</f>
        <v>3261</v>
      </c>
      <c r="DQ25" s="94">
        <f t="shared" ref="DQ25:DQ26" si="945">DN25/DE25</f>
        <v>0.36280701754385963</v>
      </c>
      <c r="DR25" s="94">
        <f t="shared" ref="DR25:DR26" si="946">DO25/DF25</f>
        <v>0.40006706908115358</v>
      </c>
      <c r="DS25" s="94">
        <f t="shared" ref="DS25:DS26" si="947">DP25/DG25</f>
        <v>0.37560469937802349</v>
      </c>
      <c r="DT25" s="57">
        <f t="shared" ref="DT25:DT26" si="948">CP25+DE25</f>
        <v>21733</v>
      </c>
      <c r="DU25" s="57">
        <f t="shared" ref="DU25:DU26" si="949">CQ25+DF25</f>
        <v>20789</v>
      </c>
      <c r="DV25" s="57">
        <f t="shared" ref="DV25:DV26" si="950">CR25+DG25</f>
        <v>42522</v>
      </c>
      <c r="DW25" s="57">
        <f t="shared" ref="DW25:DW26" si="951">CS25+DH25</f>
        <v>9528</v>
      </c>
      <c r="DX25" s="57">
        <f t="shared" ref="DX25:DX26" si="952">CT25+DI25</f>
        <v>12184</v>
      </c>
      <c r="DY25" s="57">
        <f t="shared" ref="DY25:DY26" si="953">CU25+DJ25</f>
        <v>21712</v>
      </c>
      <c r="DZ25" s="57">
        <f t="shared" ref="DZ25:DZ26" si="954">CV25+DK25</f>
        <v>3382</v>
      </c>
      <c r="EA25" s="57">
        <f t="shared" ref="EA25:EA26" si="955">CW25+DL25</f>
        <v>2733</v>
      </c>
      <c r="EB25" s="57">
        <f t="shared" ref="EB25:EB26" si="956">CX25+DM25</f>
        <v>6115</v>
      </c>
      <c r="EC25" s="57">
        <f t="shared" ref="EC25:EC26" si="957">CY25+DN25</f>
        <v>12910</v>
      </c>
      <c r="ED25" s="57">
        <f t="shared" ref="ED25:ED26" si="958">CZ25+DO25</f>
        <v>14917</v>
      </c>
      <c r="EE25" s="57">
        <f t="shared" ref="EE25:EE26" si="959">DA25+DP25</f>
        <v>27827</v>
      </c>
      <c r="EF25" s="94">
        <f t="shared" ref="EF25:EF26" si="960">EC25/DT25</f>
        <v>0.59402751575944412</v>
      </c>
      <c r="EG25" s="94">
        <f t="shared" ref="EG25:EG26" si="961">ED25/DU25</f>
        <v>0.71754293135792968</v>
      </c>
      <c r="EH25" s="94">
        <f t="shared" ref="EH25:EH26" si="962">EE25/DV25</f>
        <v>0.65441418559804332</v>
      </c>
      <c r="EI25" s="57">
        <f t="shared" ref="EI25:EI26" si="963">+AQ25</f>
        <v>228284</v>
      </c>
      <c r="EJ25" s="57">
        <f t="shared" ref="EJ25:EJ26" si="964">+AR25</f>
        <v>267706</v>
      </c>
      <c r="EK25" s="57">
        <f t="shared" ref="EK25:EK26" si="965">+AS25</f>
        <v>495990</v>
      </c>
      <c r="EL25" s="130">
        <v>118021</v>
      </c>
      <c r="EM25" s="130">
        <v>172878</v>
      </c>
      <c r="EN25" s="57">
        <f t="shared" ref="EN25:EN26" si="966">EL25+EM25</f>
        <v>290899</v>
      </c>
      <c r="EO25" s="125">
        <f t="shared" ref="EO25:EO26" si="967">+EL25*100/EI25</f>
        <v>51.699199243048135</v>
      </c>
      <c r="EP25" s="125">
        <f t="shared" ref="EP25:EP26" si="968">+EM25*100/EJ25</f>
        <v>64.577558963938046</v>
      </c>
      <c r="EQ25" s="125">
        <f t="shared" ref="EQ25:EQ26" si="969">+EN25*100/EK25</f>
        <v>58.650174398677393</v>
      </c>
      <c r="ER25" s="57">
        <f t="shared" ref="ER25:ER26" si="970">+CJ25</f>
        <v>36752</v>
      </c>
      <c r="ES25" s="57">
        <f t="shared" ref="ES25:ES26" si="971">+CK25</f>
        <v>41835</v>
      </c>
      <c r="ET25" s="57">
        <f t="shared" ref="ET25:ET26" si="972">+CL25</f>
        <v>78587</v>
      </c>
      <c r="EU25" s="130">
        <v>14790</v>
      </c>
      <c r="EV25" s="130">
        <v>21416</v>
      </c>
      <c r="EW25" s="57">
        <f t="shared" ref="EW25:EW26" si="973">EU25+EV25</f>
        <v>36206</v>
      </c>
      <c r="EX25" s="125">
        <f t="shared" ref="EX25:EX26" si="974">+EU25*100/ER25</f>
        <v>40.242707879843273</v>
      </c>
      <c r="EY25" s="125">
        <f t="shared" ref="EY25:EY26" si="975">+EV25*100/ES25</f>
        <v>51.191585992589935</v>
      </c>
      <c r="EZ25" s="125">
        <f t="shared" ref="EZ25:EZ26" si="976">+EW25*100/ET25</f>
        <v>46.071233155610976</v>
      </c>
      <c r="FA25" s="57">
        <f t="shared" ref="FA25:FA26" si="977">+EC25</f>
        <v>12910</v>
      </c>
      <c r="FB25" s="57">
        <f t="shared" ref="FB25:FB26" si="978">+ED25</f>
        <v>14917</v>
      </c>
      <c r="FC25" s="57">
        <f t="shared" ref="FC25:FC26" si="979">+EE25</f>
        <v>27827</v>
      </c>
      <c r="FD25" s="130">
        <v>5635</v>
      </c>
      <c r="FE25" s="130">
        <v>8260</v>
      </c>
      <c r="FF25" s="57">
        <f t="shared" ref="FF25:FF26" si="980">FD25+FE25</f>
        <v>13895</v>
      </c>
      <c r="FG25" s="125">
        <f t="shared" ref="FG25:FG26" si="981">+FD25*100/FA25</f>
        <v>43.648334624322231</v>
      </c>
      <c r="FH25" s="125">
        <f t="shared" ref="FH25:FH26" si="982">+FE25*100/FB25</f>
        <v>55.373064289066164</v>
      </c>
      <c r="FI25" s="125">
        <f t="shared" ref="FI25:FI26" si="983">+FF25*100/FC25</f>
        <v>49.933517806446979</v>
      </c>
    </row>
    <row r="26" spans="1:165" ht="36.75" customHeight="1">
      <c r="A26" s="103">
        <v>17</v>
      </c>
      <c r="B26" s="167" t="s">
        <v>145</v>
      </c>
      <c r="C26" s="117" t="s">
        <v>79</v>
      </c>
      <c r="D26" s="61">
        <v>179557</v>
      </c>
      <c r="E26" s="61">
        <v>197396</v>
      </c>
      <c r="F26" s="92">
        <f t="shared" si="0"/>
        <v>376953</v>
      </c>
      <c r="G26" s="61">
        <v>138912</v>
      </c>
      <c r="H26" s="61">
        <v>182269</v>
      </c>
      <c r="I26" s="92">
        <f t="shared" si="1"/>
        <v>321181</v>
      </c>
      <c r="J26" s="61">
        <v>5617</v>
      </c>
      <c r="K26" s="61">
        <v>2696</v>
      </c>
      <c r="L26" s="92">
        <f t="shared" si="2"/>
        <v>8313</v>
      </c>
      <c r="M26" s="93">
        <f t="shared" si="45"/>
        <v>144529</v>
      </c>
      <c r="N26" s="57">
        <f t="shared" si="46"/>
        <v>184965</v>
      </c>
      <c r="O26" s="57">
        <f t="shared" si="47"/>
        <v>329494</v>
      </c>
      <c r="P26" s="94">
        <f t="shared" si="48"/>
        <v>0.80491988616428212</v>
      </c>
      <c r="Q26" s="94">
        <f t="shared" si="49"/>
        <v>0.93702506636406002</v>
      </c>
      <c r="R26" s="94">
        <f t="shared" si="50"/>
        <v>0.87409836239531191</v>
      </c>
      <c r="S26" s="61">
        <v>30079</v>
      </c>
      <c r="T26" s="61">
        <v>19197</v>
      </c>
      <c r="U26" s="92">
        <f t="shared" si="873"/>
        <v>49276</v>
      </c>
      <c r="V26" s="61">
        <v>9659</v>
      </c>
      <c r="W26" s="61">
        <v>11891</v>
      </c>
      <c r="X26" s="92">
        <f t="shared" si="874"/>
        <v>21550</v>
      </c>
      <c r="Y26" s="61">
        <v>1174</v>
      </c>
      <c r="Z26" s="61">
        <v>858</v>
      </c>
      <c r="AA26" s="92">
        <f t="shared" si="875"/>
        <v>2032</v>
      </c>
      <c r="AB26" s="93">
        <f t="shared" si="876"/>
        <v>10833</v>
      </c>
      <c r="AC26" s="57">
        <f t="shared" si="877"/>
        <v>12749</v>
      </c>
      <c r="AD26" s="57">
        <f t="shared" si="878"/>
        <v>23582</v>
      </c>
      <c r="AE26" s="94">
        <f t="shared" si="879"/>
        <v>0.36015160078460057</v>
      </c>
      <c r="AF26" s="94">
        <f t="shared" si="880"/>
        <v>0.66411418450799609</v>
      </c>
      <c r="AG26" s="94">
        <f t="shared" si="881"/>
        <v>0.47856968909814107</v>
      </c>
      <c r="AH26" s="57">
        <f t="shared" si="882"/>
        <v>209636</v>
      </c>
      <c r="AI26" s="57">
        <f t="shared" si="883"/>
        <v>216593</v>
      </c>
      <c r="AJ26" s="57">
        <f t="shared" si="884"/>
        <v>426229</v>
      </c>
      <c r="AK26" s="57">
        <f t="shared" si="885"/>
        <v>148571</v>
      </c>
      <c r="AL26" s="57">
        <f t="shared" si="886"/>
        <v>194160</v>
      </c>
      <c r="AM26" s="57">
        <f t="shared" si="887"/>
        <v>342731</v>
      </c>
      <c r="AN26" s="57">
        <f t="shared" si="888"/>
        <v>6791</v>
      </c>
      <c r="AO26" s="57">
        <f t="shared" si="889"/>
        <v>3554</v>
      </c>
      <c r="AP26" s="57">
        <f t="shared" si="890"/>
        <v>10345</v>
      </c>
      <c r="AQ26" s="57">
        <f t="shared" si="891"/>
        <v>155362</v>
      </c>
      <c r="AR26" s="57">
        <f t="shared" si="892"/>
        <v>197714</v>
      </c>
      <c r="AS26" s="57">
        <f t="shared" si="893"/>
        <v>353076</v>
      </c>
      <c r="AT26" s="94">
        <f t="shared" si="894"/>
        <v>0.74110362723959622</v>
      </c>
      <c r="AU26" s="94">
        <f t="shared" si="895"/>
        <v>0.91283651826236301</v>
      </c>
      <c r="AV26" s="94">
        <f t="shared" si="896"/>
        <v>0.82837160305844981</v>
      </c>
      <c r="AW26" s="61">
        <v>17430</v>
      </c>
      <c r="AX26" s="61">
        <v>19274</v>
      </c>
      <c r="AY26" s="92">
        <f t="shared" si="897"/>
        <v>36704</v>
      </c>
      <c r="AZ26" s="61">
        <v>9691</v>
      </c>
      <c r="BA26" s="61">
        <v>15296</v>
      </c>
      <c r="BB26" s="92">
        <f t="shared" si="898"/>
        <v>24987</v>
      </c>
      <c r="BC26" s="61">
        <v>719</v>
      </c>
      <c r="BD26" s="61">
        <v>594</v>
      </c>
      <c r="BE26" s="92">
        <f t="shared" si="899"/>
        <v>1313</v>
      </c>
      <c r="BF26" s="93">
        <f t="shared" si="900"/>
        <v>10410</v>
      </c>
      <c r="BG26" s="57">
        <f t="shared" si="901"/>
        <v>15890</v>
      </c>
      <c r="BH26" s="57">
        <f t="shared" si="902"/>
        <v>26300</v>
      </c>
      <c r="BI26" s="94">
        <f t="shared" si="903"/>
        <v>0.59724612736660931</v>
      </c>
      <c r="BJ26" s="94">
        <f t="shared" si="904"/>
        <v>0.82442668880356962</v>
      </c>
      <c r="BK26" s="94">
        <f t="shared" si="905"/>
        <v>0.71654315605928509</v>
      </c>
      <c r="BL26" s="61">
        <v>709</v>
      </c>
      <c r="BM26" s="61">
        <v>487</v>
      </c>
      <c r="BN26" s="92">
        <f t="shared" si="906"/>
        <v>1196</v>
      </c>
      <c r="BO26" s="61">
        <v>81</v>
      </c>
      <c r="BP26" s="61">
        <v>143</v>
      </c>
      <c r="BQ26" s="92">
        <f t="shared" si="907"/>
        <v>224</v>
      </c>
      <c r="BR26" s="61">
        <v>18</v>
      </c>
      <c r="BS26" s="61">
        <v>28</v>
      </c>
      <c r="BT26" s="92">
        <f t="shared" si="908"/>
        <v>46</v>
      </c>
      <c r="BU26" s="93">
        <f t="shared" si="909"/>
        <v>99</v>
      </c>
      <c r="BV26" s="57">
        <f t="shared" si="910"/>
        <v>171</v>
      </c>
      <c r="BW26" s="57">
        <f t="shared" si="911"/>
        <v>270</v>
      </c>
      <c r="BX26" s="94">
        <f t="shared" si="912"/>
        <v>0.13963328631875882</v>
      </c>
      <c r="BY26" s="94">
        <f t="shared" si="913"/>
        <v>0.35112936344969198</v>
      </c>
      <c r="BZ26" s="94">
        <f t="shared" si="914"/>
        <v>0.225752508361204</v>
      </c>
      <c r="CA26" s="57">
        <f t="shared" si="915"/>
        <v>18139</v>
      </c>
      <c r="CB26" s="57">
        <f t="shared" si="916"/>
        <v>19761</v>
      </c>
      <c r="CC26" s="57">
        <f t="shared" si="917"/>
        <v>37900</v>
      </c>
      <c r="CD26" s="57">
        <f t="shared" si="918"/>
        <v>9772</v>
      </c>
      <c r="CE26" s="57">
        <f t="shared" si="919"/>
        <v>15439</v>
      </c>
      <c r="CF26" s="57">
        <f t="shared" si="920"/>
        <v>25211</v>
      </c>
      <c r="CG26" s="57">
        <f t="shared" si="921"/>
        <v>737</v>
      </c>
      <c r="CH26" s="57">
        <f t="shared" si="922"/>
        <v>622</v>
      </c>
      <c r="CI26" s="57">
        <f t="shared" si="923"/>
        <v>1359</v>
      </c>
      <c r="CJ26" s="57">
        <f t="shared" si="924"/>
        <v>10509</v>
      </c>
      <c r="CK26" s="57">
        <f t="shared" si="925"/>
        <v>16061</v>
      </c>
      <c r="CL26" s="57">
        <f t="shared" si="926"/>
        <v>26570</v>
      </c>
      <c r="CM26" s="94">
        <f t="shared" si="927"/>
        <v>0.57935939136666847</v>
      </c>
      <c r="CN26" s="94">
        <f t="shared" si="928"/>
        <v>0.81276251201862248</v>
      </c>
      <c r="CO26" s="94">
        <f t="shared" si="929"/>
        <v>0.70105540897097629</v>
      </c>
      <c r="CP26" s="61">
        <v>2459</v>
      </c>
      <c r="CQ26" s="61">
        <v>2940</v>
      </c>
      <c r="CR26" s="92">
        <f t="shared" si="930"/>
        <v>5399</v>
      </c>
      <c r="CS26" s="61">
        <v>1318</v>
      </c>
      <c r="CT26" s="61">
        <v>2116</v>
      </c>
      <c r="CU26" s="92">
        <f t="shared" si="931"/>
        <v>3434</v>
      </c>
      <c r="CV26" s="61">
        <v>82</v>
      </c>
      <c r="CW26" s="61">
        <v>12</v>
      </c>
      <c r="CX26" s="92">
        <f t="shared" si="932"/>
        <v>94</v>
      </c>
      <c r="CY26" s="93">
        <f t="shared" si="933"/>
        <v>1400</v>
      </c>
      <c r="CZ26" s="57">
        <f t="shared" si="934"/>
        <v>2128</v>
      </c>
      <c r="DA26" s="57">
        <f t="shared" si="935"/>
        <v>3528</v>
      </c>
      <c r="DB26" s="94">
        <f t="shared" si="936"/>
        <v>0.56933712891419275</v>
      </c>
      <c r="DC26" s="94">
        <f t="shared" si="937"/>
        <v>0.72380952380952379</v>
      </c>
      <c r="DD26" s="94">
        <f t="shared" si="938"/>
        <v>0.65345434339692532</v>
      </c>
      <c r="DE26" s="61">
        <v>147</v>
      </c>
      <c r="DF26" s="61">
        <v>119</v>
      </c>
      <c r="DG26" s="92">
        <f t="shared" si="939"/>
        <v>266</v>
      </c>
      <c r="DH26" s="61">
        <v>27</v>
      </c>
      <c r="DI26" s="61">
        <v>20</v>
      </c>
      <c r="DJ26" s="92">
        <f t="shared" si="940"/>
        <v>47</v>
      </c>
      <c r="DK26" s="61">
        <v>2</v>
      </c>
      <c r="DL26" s="61">
        <v>1</v>
      </c>
      <c r="DM26" s="92">
        <f t="shared" si="941"/>
        <v>3</v>
      </c>
      <c r="DN26" s="93">
        <f t="shared" si="942"/>
        <v>29</v>
      </c>
      <c r="DO26" s="57">
        <f t="shared" si="943"/>
        <v>21</v>
      </c>
      <c r="DP26" s="57">
        <f t="shared" si="944"/>
        <v>50</v>
      </c>
      <c r="DQ26" s="94">
        <f t="shared" si="945"/>
        <v>0.19727891156462585</v>
      </c>
      <c r="DR26" s="94">
        <f t="shared" si="946"/>
        <v>0.17647058823529413</v>
      </c>
      <c r="DS26" s="94">
        <f t="shared" si="947"/>
        <v>0.18796992481203006</v>
      </c>
      <c r="DT26" s="57">
        <f t="shared" si="948"/>
        <v>2606</v>
      </c>
      <c r="DU26" s="57">
        <f t="shared" si="949"/>
        <v>3059</v>
      </c>
      <c r="DV26" s="57">
        <f t="shared" si="950"/>
        <v>5665</v>
      </c>
      <c r="DW26" s="57">
        <f t="shared" si="951"/>
        <v>1345</v>
      </c>
      <c r="DX26" s="57">
        <f t="shared" si="952"/>
        <v>2136</v>
      </c>
      <c r="DY26" s="57">
        <f t="shared" si="953"/>
        <v>3481</v>
      </c>
      <c r="DZ26" s="57">
        <f t="shared" si="954"/>
        <v>84</v>
      </c>
      <c r="EA26" s="57">
        <f t="shared" si="955"/>
        <v>13</v>
      </c>
      <c r="EB26" s="57">
        <f t="shared" si="956"/>
        <v>97</v>
      </c>
      <c r="EC26" s="57">
        <f t="shared" si="957"/>
        <v>1429</v>
      </c>
      <c r="ED26" s="57">
        <f t="shared" si="958"/>
        <v>2149</v>
      </c>
      <c r="EE26" s="57">
        <f t="shared" si="959"/>
        <v>3578</v>
      </c>
      <c r="EF26" s="94">
        <f t="shared" si="960"/>
        <v>0.54834996162701455</v>
      </c>
      <c r="EG26" s="94">
        <f t="shared" si="961"/>
        <v>0.70251716247139584</v>
      </c>
      <c r="EH26" s="94">
        <f t="shared" si="962"/>
        <v>0.63159752868490737</v>
      </c>
      <c r="EI26" s="57">
        <f t="shared" si="963"/>
        <v>155362</v>
      </c>
      <c r="EJ26" s="57">
        <f t="shared" si="964"/>
        <v>197714</v>
      </c>
      <c r="EK26" s="57">
        <f t="shared" si="965"/>
        <v>353076</v>
      </c>
      <c r="EL26" s="130">
        <v>99476</v>
      </c>
      <c r="EM26" s="130">
        <v>174145</v>
      </c>
      <c r="EN26" s="57">
        <f t="shared" si="966"/>
        <v>273621</v>
      </c>
      <c r="EO26" s="125">
        <f t="shared" si="967"/>
        <v>64.028526924215697</v>
      </c>
      <c r="EP26" s="125">
        <f t="shared" si="968"/>
        <v>88.079245779256908</v>
      </c>
      <c r="EQ26" s="125">
        <f t="shared" si="969"/>
        <v>77.496346395676852</v>
      </c>
      <c r="ER26" s="57">
        <f t="shared" si="970"/>
        <v>10509</v>
      </c>
      <c r="ES26" s="57">
        <f t="shared" si="971"/>
        <v>16061</v>
      </c>
      <c r="ET26" s="57">
        <f t="shared" si="972"/>
        <v>26570</v>
      </c>
      <c r="EU26" s="130">
        <v>4927</v>
      </c>
      <c r="EV26" s="130">
        <v>12294</v>
      </c>
      <c r="EW26" s="57">
        <f t="shared" si="973"/>
        <v>17221</v>
      </c>
      <c r="EX26" s="125">
        <f t="shared" si="974"/>
        <v>46.883623560757449</v>
      </c>
      <c r="EY26" s="125">
        <f t="shared" si="975"/>
        <v>76.545669634518404</v>
      </c>
      <c r="EZ26" s="125">
        <f t="shared" si="976"/>
        <v>64.813699661272111</v>
      </c>
      <c r="FA26" s="57">
        <f t="shared" si="977"/>
        <v>1429</v>
      </c>
      <c r="FB26" s="57">
        <f t="shared" si="978"/>
        <v>2149</v>
      </c>
      <c r="FC26" s="57">
        <f t="shared" si="979"/>
        <v>3578</v>
      </c>
      <c r="FD26" s="130">
        <v>702</v>
      </c>
      <c r="FE26" s="130">
        <v>1600</v>
      </c>
      <c r="FF26" s="57">
        <f t="shared" si="980"/>
        <v>2302</v>
      </c>
      <c r="FG26" s="125">
        <f t="shared" si="981"/>
        <v>49.125262421273618</v>
      </c>
      <c r="FH26" s="125">
        <f t="shared" si="982"/>
        <v>74.453234062354582</v>
      </c>
      <c r="FI26" s="125">
        <f t="shared" si="983"/>
        <v>64.337618781442146</v>
      </c>
    </row>
    <row r="27" spans="1:165" s="100" customFormat="1" ht="49.5" customHeight="1">
      <c r="A27" s="103">
        <v>18</v>
      </c>
      <c r="B27" s="168"/>
      <c r="C27" s="117" t="s">
        <v>123</v>
      </c>
      <c r="D27" s="92">
        <v>11517</v>
      </c>
      <c r="E27" s="92">
        <v>16261</v>
      </c>
      <c r="F27" s="92">
        <f t="shared" ref="F27" si="984">D27+E27</f>
        <v>27778</v>
      </c>
      <c r="G27" s="92">
        <v>9852</v>
      </c>
      <c r="H27" s="92">
        <v>11049</v>
      </c>
      <c r="I27" s="92">
        <f t="shared" ref="I27" si="985">G27+H27</f>
        <v>20901</v>
      </c>
      <c r="J27" s="92">
        <v>115</v>
      </c>
      <c r="K27" s="92">
        <v>414</v>
      </c>
      <c r="L27" s="92">
        <f t="shared" ref="L27" si="986">J27+K27</f>
        <v>529</v>
      </c>
      <c r="M27" s="93">
        <f t="shared" ref="M27" si="987">G27+J27</f>
        <v>9967</v>
      </c>
      <c r="N27" s="57">
        <f t="shared" ref="N27" si="988">H27+K27</f>
        <v>11463</v>
      </c>
      <c r="O27" s="57">
        <f t="shared" ref="O27" si="989">I27+L27</f>
        <v>21430</v>
      </c>
      <c r="P27" s="94">
        <f t="shared" ref="P27" si="990">M27/D27</f>
        <v>0.86541634106104015</v>
      </c>
      <c r="Q27" s="94">
        <f t="shared" ref="Q27" si="991">N27/E27</f>
        <v>0.70493819568292237</v>
      </c>
      <c r="R27" s="94">
        <f t="shared" ref="R27" si="992">O27/F27</f>
        <v>0.77147382820937438</v>
      </c>
      <c r="S27" s="92">
        <v>1248</v>
      </c>
      <c r="T27" s="92">
        <v>4092</v>
      </c>
      <c r="U27" s="92">
        <f t="shared" ref="U27" si="993">S27+T27</f>
        <v>5340</v>
      </c>
      <c r="V27" s="92">
        <v>337</v>
      </c>
      <c r="W27" s="92">
        <v>900</v>
      </c>
      <c r="X27" s="92">
        <f t="shared" ref="X27" si="994">V27+W27</f>
        <v>1237</v>
      </c>
      <c r="Y27" s="99"/>
      <c r="Z27" s="99"/>
      <c r="AA27" s="99"/>
      <c r="AB27" s="93">
        <f t="shared" ref="AB27" si="995">V27+Y27</f>
        <v>337</v>
      </c>
      <c r="AC27" s="57">
        <f t="shared" ref="AC27" si="996">W27+Z27</f>
        <v>900</v>
      </c>
      <c r="AD27" s="57">
        <f t="shared" ref="AD27" si="997">X27+AA27</f>
        <v>1237</v>
      </c>
      <c r="AE27" s="94">
        <f t="shared" ref="AE27" si="998">AB27/S27</f>
        <v>0.27003205128205127</v>
      </c>
      <c r="AF27" s="94">
        <f t="shared" ref="AF27" si="999">AC27/T27</f>
        <v>0.21994134897360704</v>
      </c>
      <c r="AG27" s="94">
        <f t="shared" ref="AG27" si="1000">AD27/U27</f>
        <v>0.23164794007490636</v>
      </c>
      <c r="AH27" s="57">
        <f t="shared" ref="AH27" si="1001">D27+S27</f>
        <v>12765</v>
      </c>
      <c r="AI27" s="57">
        <f t="shared" ref="AI27" si="1002">E27+T27</f>
        <v>20353</v>
      </c>
      <c r="AJ27" s="57">
        <f t="shared" ref="AJ27" si="1003">F27+U27</f>
        <v>33118</v>
      </c>
      <c r="AK27" s="57">
        <f t="shared" ref="AK27" si="1004">G27+V27</f>
        <v>10189</v>
      </c>
      <c r="AL27" s="57">
        <f t="shared" ref="AL27" si="1005">H27+W27</f>
        <v>11949</v>
      </c>
      <c r="AM27" s="57">
        <f t="shared" ref="AM27" si="1006">I27+X27</f>
        <v>22138</v>
      </c>
      <c r="AN27" s="57">
        <f t="shared" ref="AN27" si="1007">J27+Y27</f>
        <v>115</v>
      </c>
      <c r="AO27" s="57">
        <f t="shared" ref="AO27" si="1008">K27+Z27</f>
        <v>414</v>
      </c>
      <c r="AP27" s="57">
        <f t="shared" ref="AP27" si="1009">L27+AA27</f>
        <v>529</v>
      </c>
      <c r="AQ27" s="57">
        <f t="shared" ref="AQ27" si="1010">M27+AB27</f>
        <v>10304</v>
      </c>
      <c r="AR27" s="57">
        <f t="shared" ref="AR27" si="1011">N27+AC27</f>
        <v>12363</v>
      </c>
      <c r="AS27" s="57">
        <f t="shared" ref="AS27" si="1012">O27+AD27</f>
        <v>22667</v>
      </c>
      <c r="AT27" s="94">
        <f t="shared" ref="AT27" si="1013">AQ27/AH27</f>
        <v>0.80720720720720718</v>
      </c>
      <c r="AU27" s="94">
        <f t="shared" ref="AU27" si="1014">AR27/AI27</f>
        <v>0.60742888026335184</v>
      </c>
      <c r="AV27" s="94">
        <f t="shared" ref="AV27" si="1015">AS27/AJ27</f>
        <v>0.68443142701853976</v>
      </c>
      <c r="AW27" s="92">
        <v>1087</v>
      </c>
      <c r="AX27" s="92">
        <v>1306</v>
      </c>
      <c r="AY27" s="92">
        <f t="shared" ref="AY27" si="1016">AW27+AX27</f>
        <v>2393</v>
      </c>
      <c r="AZ27" s="92">
        <v>850</v>
      </c>
      <c r="BA27" s="92">
        <v>754</v>
      </c>
      <c r="BB27" s="92">
        <f t="shared" ref="BB27" si="1017">AZ27+BA27</f>
        <v>1604</v>
      </c>
      <c r="BC27" s="92">
        <v>13</v>
      </c>
      <c r="BD27" s="92">
        <v>29</v>
      </c>
      <c r="BE27" s="92">
        <f t="shared" ref="BE27" si="1018">BC27+BD27</f>
        <v>42</v>
      </c>
      <c r="BF27" s="93">
        <f t="shared" ref="BF27" si="1019">AZ27+BC27</f>
        <v>863</v>
      </c>
      <c r="BG27" s="57">
        <f t="shared" ref="BG27" si="1020">BA27+BD27</f>
        <v>783</v>
      </c>
      <c r="BH27" s="57">
        <f t="shared" ref="BH27" si="1021">BB27+BE27</f>
        <v>1646</v>
      </c>
      <c r="BI27" s="94">
        <f t="shared" ref="BI27" si="1022">BF27/AW27</f>
        <v>0.79392824287028518</v>
      </c>
      <c r="BJ27" s="94">
        <f t="shared" ref="BJ27" si="1023">BG27/AX27</f>
        <v>0.59954058192955595</v>
      </c>
      <c r="BK27" s="94">
        <f t="shared" ref="BK27" si="1024">BH27/AY27</f>
        <v>0.68783953196824066</v>
      </c>
      <c r="BL27" s="96">
        <v>193</v>
      </c>
      <c r="BM27" s="96">
        <v>421</v>
      </c>
      <c r="BN27" s="92">
        <f t="shared" ref="BN27" si="1025">BL27+BM27</f>
        <v>614</v>
      </c>
      <c r="BO27" s="96">
        <v>45</v>
      </c>
      <c r="BP27" s="96">
        <v>86</v>
      </c>
      <c r="BQ27" s="92">
        <f t="shared" ref="BQ27" si="1026">BO27+BP27</f>
        <v>131</v>
      </c>
      <c r="BR27" s="99"/>
      <c r="BS27" s="99"/>
      <c r="BT27" s="99"/>
      <c r="BU27" s="93">
        <f t="shared" ref="BU27" si="1027">BO27+BR27</f>
        <v>45</v>
      </c>
      <c r="BV27" s="57">
        <f t="shared" ref="BV27" si="1028">BP27+BS27</f>
        <v>86</v>
      </c>
      <c r="BW27" s="57">
        <f t="shared" ref="BW27" si="1029">BQ27+BT27</f>
        <v>131</v>
      </c>
      <c r="BX27" s="94">
        <f t="shared" ref="BX27" si="1030">BU27/BL27</f>
        <v>0.23316062176165803</v>
      </c>
      <c r="BY27" s="94">
        <f t="shared" ref="BY27" si="1031">BV27/BM27</f>
        <v>0.20427553444180521</v>
      </c>
      <c r="BZ27" s="94">
        <f t="shared" ref="BZ27" si="1032">BW27/BN27</f>
        <v>0.21335504885993486</v>
      </c>
      <c r="CA27" s="57">
        <f t="shared" ref="CA27" si="1033">AW27+BL27</f>
        <v>1280</v>
      </c>
      <c r="CB27" s="57">
        <f t="shared" ref="CB27" si="1034">AX27+BM27</f>
        <v>1727</v>
      </c>
      <c r="CC27" s="57">
        <f t="shared" ref="CC27" si="1035">AY27+BN27</f>
        <v>3007</v>
      </c>
      <c r="CD27" s="57">
        <f t="shared" ref="CD27" si="1036">AZ27+BO27</f>
        <v>895</v>
      </c>
      <c r="CE27" s="57">
        <f t="shared" ref="CE27" si="1037">BA27+BP27</f>
        <v>840</v>
      </c>
      <c r="CF27" s="57">
        <f t="shared" ref="CF27" si="1038">BB27+BQ27</f>
        <v>1735</v>
      </c>
      <c r="CG27" s="57">
        <f t="shared" ref="CG27" si="1039">BC27+BR27</f>
        <v>13</v>
      </c>
      <c r="CH27" s="57">
        <f t="shared" ref="CH27" si="1040">BD27+BS27</f>
        <v>29</v>
      </c>
      <c r="CI27" s="57">
        <f t="shared" ref="CI27" si="1041">BE27+BT27</f>
        <v>42</v>
      </c>
      <c r="CJ27" s="57">
        <f t="shared" ref="CJ27" si="1042">BF27+BU27</f>
        <v>908</v>
      </c>
      <c r="CK27" s="57">
        <f t="shared" ref="CK27" si="1043">BG27+BV27</f>
        <v>869</v>
      </c>
      <c r="CL27" s="57">
        <f t="shared" ref="CL27" si="1044">BH27+BW27</f>
        <v>1777</v>
      </c>
      <c r="CM27" s="94">
        <f t="shared" ref="CM27" si="1045">CJ27/CA27</f>
        <v>0.70937499999999998</v>
      </c>
      <c r="CN27" s="94">
        <f t="shared" ref="CN27" si="1046">CK27/CB27</f>
        <v>0.50318471337579618</v>
      </c>
      <c r="CO27" s="94">
        <f t="shared" ref="CO27" si="1047">CL27/CC27</f>
        <v>0.59095443964083805</v>
      </c>
      <c r="CP27" s="92">
        <v>108</v>
      </c>
      <c r="CQ27" s="92">
        <v>115</v>
      </c>
      <c r="CR27" s="92">
        <f t="shared" ref="CR27" si="1048">CP27+CQ27</f>
        <v>223</v>
      </c>
      <c r="CS27" s="92">
        <v>79</v>
      </c>
      <c r="CT27" s="92">
        <v>71</v>
      </c>
      <c r="CU27" s="92">
        <f t="shared" ref="CU27" si="1049">CS27+CT27</f>
        <v>150</v>
      </c>
      <c r="CV27" s="92">
        <v>5</v>
      </c>
      <c r="CW27" s="93">
        <v>3</v>
      </c>
      <c r="CX27" s="92">
        <f t="shared" ref="CX27" si="1050">CV27+CW27</f>
        <v>8</v>
      </c>
      <c r="CY27" s="93">
        <f t="shared" ref="CY27" si="1051">CS27+CV27</f>
        <v>84</v>
      </c>
      <c r="CZ27" s="57">
        <f t="shared" ref="CZ27" si="1052">CT27+CW27</f>
        <v>74</v>
      </c>
      <c r="DA27" s="57">
        <f t="shared" ref="DA27" si="1053">CU27+CX27</f>
        <v>158</v>
      </c>
      <c r="DB27" s="94">
        <f t="shared" ref="DB27" si="1054">CY27/CP27</f>
        <v>0.77777777777777779</v>
      </c>
      <c r="DC27" s="94">
        <f t="shared" ref="DC27" si="1055">CZ27/CQ27</f>
        <v>0.64347826086956517</v>
      </c>
      <c r="DD27" s="94">
        <f t="shared" ref="DD27" si="1056">DA27/CR27</f>
        <v>0.70852017937219736</v>
      </c>
      <c r="DE27" s="92">
        <v>26</v>
      </c>
      <c r="DF27" s="92">
        <v>29</v>
      </c>
      <c r="DG27" s="92">
        <f t="shared" ref="DG27" si="1057">DE27+DF27</f>
        <v>55</v>
      </c>
      <c r="DH27" s="92">
        <v>2</v>
      </c>
      <c r="DI27" s="92">
        <v>3</v>
      </c>
      <c r="DJ27" s="92">
        <f t="shared" ref="DJ27" si="1058">DH27+DI27</f>
        <v>5</v>
      </c>
      <c r="DK27" s="99"/>
      <c r="DL27" s="99"/>
      <c r="DM27" s="99"/>
      <c r="DN27" s="93">
        <f t="shared" ref="DN27" si="1059">DH27+DK27</f>
        <v>2</v>
      </c>
      <c r="DO27" s="57">
        <f t="shared" ref="DO27" si="1060">DI27+DL27</f>
        <v>3</v>
      </c>
      <c r="DP27" s="57">
        <f t="shared" ref="DP27" si="1061">DJ27+DM27</f>
        <v>5</v>
      </c>
      <c r="DQ27" s="94">
        <f t="shared" ref="DQ27" si="1062">DN27/DE27</f>
        <v>7.6923076923076927E-2</v>
      </c>
      <c r="DR27" s="94">
        <f t="shared" ref="DR27" si="1063">DO27/DF27</f>
        <v>0.10344827586206896</v>
      </c>
      <c r="DS27" s="94">
        <f t="shared" ref="DS27" si="1064">DP27/DG27</f>
        <v>9.0909090909090912E-2</v>
      </c>
      <c r="DT27" s="57">
        <f t="shared" ref="DT27" si="1065">CP27+DE27</f>
        <v>134</v>
      </c>
      <c r="DU27" s="57">
        <f t="shared" ref="DU27" si="1066">CQ27+DF27</f>
        <v>144</v>
      </c>
      <c r="DV27" s="57">
        <f t="shared" ref="DV27" si="1067">CR27+DG27</f>
        <v>278</v>
      </c>
      <c r="DW27" s="57">
        <f t="shared" ref="DW27" si="1068">CS27+DH27</f>
        <v>81</v>
      </c>
      <c r="DX27" s="57">
        <f t="shared" ref="DX27" si="1069">CT27+DI27</f>
        <v>74</v>
      </c>
      <c r="DY27" s="57">
        <f t="shared" ref="DY27" si="1070">CU27+DJ27</f>
        <v>155</v>
      </c>
      <c r="DZ27" s="57">
        <f t="shared" ref="DZ27" si="1071">CV27+DK27</f>
        <v>5</v>
      </c>
      <c r="EA27" s="57">
        <f t="shared" ref="EA27" si="1072">CW27+DL27</f>
        <v>3</v>
      </c>
      <c r="EB27" s="57">
        <f t="shared" ref="EB27" si="1073">CX27+DM27</f>
        <v>8</v>
      </c>
      <c r="EC27" s="57">
        <f t="shared" ref="EC27" si="1074">CY27+DN27</f>
        <v>86</v>
      </c>
      <c r="ED27" s="57">
        <f t="shared" ref="ED27" si="1075">CZ27+DO27</f>
        <v>77</v>
      </c>
      <c r="EE27" s="57">
        <f t="shared" ref="EE27" si="1076">DA27+DP27</f>
        <v>163</v>
      </c>
      <c r="EF27" s="94">
        <f t="shared" ref="EF27" si="1077">EC27/DT27</f>
        <v>0.64179104477611937</v>
      </c>
      <c r="EG27" s="94">
        <f t="shared" ref="EG27" si="1078">ED27/DU27</f>
        <v>0.53472222222222221</v>
      </c>
      <c r="EH27" s="94">
        <f t="shared" ref="EH27" si="1079">EE27/DV27</f>
        <v>0.58633093525179858</v>
      </c>
      <c r="EI27" s="57">
        <f t="shared" ref="EI27" si="1080">+AQ27</f>
        <v>10304</v>
      </c>
      <c r="EJ27" s="57">
        <f t="shared" ref="EJ27" si="1081">+AR27</f>
        <v>12363</v>
      </c>
      <c r="EK27" s="57">
        <f t="shared" ref="EK27" si="1082">+AS27</f>
        <v>22667</v>
      </c>
      <c r="EL27" s="57">
        <v>3682</v>
      </c>
      <c r="EM27" s="57">
        <v>1407</v>
      </c>
      <c r="EN27" s="57">
        <f t="shared" ref="EN27" si="1083">EL27+EM27</f>
        <v>5089</v>
      </c>
      <c r="EO27" s="125">
        <f t="shared" ref="EO27" si="1084">+EL27*100/EI27</f>
        <v>35.733695652173914</v>
      </c>
      <c r="EP27" s="125">
        <f t="shared" ref="EP27" si="1085">+EM27*100/EJ27</f>
        <v>11.380732831836934</v>
      </c>
      <c r="EQ27" s="125">
        <f t="shared" ref="EQ27" si="1086">+EN27*100/EK27</f>
        <v>22.451140424405523</v>
      </c>
      <c r="ER27" s="57">
        <f t="shared" ref="ER27" si="1087">+CJ27</f>
        <v>908</v>
      </c>
      <c r="ES27" s="57">
        <f t="shared" ref="ES27" si="1088">+CK27</f>
        <v>869</v>
      </c>
      <c r="ET27" s="57">
        <f t="shared" ref="ET27" si="1089">+CL27</f>
        <v>1777</v>
      </c>
      <c r="EU27" s="57">
        <v>221</v>
      </c>
      <c r="EV27" s="57">
        <v>54</v>
      </c>
      <c r="EW27" s="57">
        <f t="shared" ref="EW27" si="1090">EU27+EV27</f>
        <v>275</v>
      </c>
      <c r="EX27" s="125">
        <f t="shared" ref="EX27" si="1091">+EU27*100/ER27</f>
        <v>24.33920704845815</v>
      </c>
      <c r="EY27" s="125">
        <f t="shared" ref="EY27" si="1092">+EV27*100/ES27</f>
        <v>6.2140391254315306</v>
      </c>
      <c r="EZ27" s="125">
        <f t="shared" ref="EZ27" si="1093">+EW27*100/ET27</f>
        <v>15.475520540236353</v>
      </c>
      <c r="FA27" s="57">
        <f t="shared" ref="FA27" si="1094">+EC27</f>
        <v>86</v>
      </c>
      <c r="FB27" s="57">
        <f t="shared" ref="FB27" si="1095">+ED27</f>
        <v>77</v>
      </c>
      <c r="FC27" s="57">
        <f t="shared" ref="FC27" si="1096">+EE27</f>
        <v>163</v>
      </c>
      <c r="FD27" s="57">
        <v>32</v>
      </c>
      <c r="FE27" s="57">
        <v>8</v>
      </c>
      <c r="FF27" s="57">
        <f t="shared" ref="FF27" si="1097">FD27+FE27</f>
        <v>40</v>
      </c>
      <c r="FG27" s="125">
        <f t="shared" ref="FG27" si="1098">+FD27*100/FA27</f>
        <v>37.209302325581397</v>
      </c>
      <c r="FH27" s="125">
        <f t="shared" ref="FH27" si="1099">+FE27*100/FB27</f>
        <v>10.38961038961039</v>
      </c>
      <c r="FI27" s="125">
        <f t="shared" ref="FI27" si="1100">+FF27*100/FC27</f>
        <v>24.539877300613497</v>
      </c>
    </row>
    <row r="28" spans="1:165" s="55" customFormat="1" ht="28.5" customHeight="1">
      <c r="A28" s="103">
        <v>19</v>
      </c>
      <c r="B28" s="172" t="s">
        <v>147</v>
      </c>
      <c r="C28" s="117" t="s">
        <v>89</v>
      </c>
      <c r="D28" s="75">
        <v>347054</v>
      </c>
      <c r="E28" s="75">
        <v>313813</v>
      </c>
      <c r="F28" s="92">
        <f t="shared" ref="F28:F34" si="1101">D28+E28</f>
        <v>660867</v>
      </c>
      <c r="G28" s="75">
        <v>224454</v>
      </c>
      <c r="H28" s="75">
        <v>230406</v>
      </c>
      <c r="I28" s="92">
        <f t="shared" ref="I28:I34" si="1102">G28+H28</f>
        <v>454860</v>
      </c>
      <c r="J28" s="75">
        <v>34129</v>
      </c>
      <c r="K28" s="75">
        <v>30150</v>
      </c>
      <c r="L28" s="92">
        <f t="shared" ref="L28:L31" si="1103">J28+K28</f>
        <v>64279</v>
      </c>
      <c r="M28" s="93">
        <f t="shared" ref="M28:M34" si="1104">G28+J28</f>
        <v>258583</v>
      </c>
      <c r="N28" s="57">
        <f t="shared" ref="N28:N34" si="1105">H28+K28</f>
        <v>260556</v>
      </c>
      <c r="O28" s="57">
        <f t="shared" ref="O28:O34" si="1106">I28+L28</f>
        <v>519139</v>
      </c>
      <c r="P28" s="94">
        <f t="shared" ref="P28:P34" si="1107">M28/D28</f>
        <v>0.74508001636632915</v>
      </c>
      <c r="Q28" s="94">
        <f t="shared" ref="Q28:Q34" si="1108">N28/E28</f>
        <v>0.83029065080159203</v>
      </c>
      <c r="R28" s="94">
        <f t="shared" ref="R28:R34" si="1109">O28/F28</f>
        <v>0.78554232546034219</v>
      </c>
      <c r="S28" s="75">
        <v>77758</v>
      </c>
      <c r="T28" s="75">
        <v>46296</v>
      </c>
      <c r="U28" s="92">
        <f t="shared" ref="U28:U34" si="1110">S28+T28</f>
        <v>124054</v>
      </c>
      <c r="V28" s="75">
        <v>21230</v>
      </c>
      <c r="W28" s="75">
        <v>14412</v>
      </c>
      <c r="X28" s="92">
        <f t="shared" ref="X28:X34" si="1111">V28+W28</f>
        <v>35642</v>
      </c>
      <c r="Y28" s="75">
        <v>8311</v>
      </c>
      <c r="Z28" s="75">
        <v>5775</v>
      </c>
      <c r="AA28" s="92">
        <f t="shared" ref="AA28:AA31" si="1112">Y28+Z28</f>
        <v>14086</v>
      </c>
      <c r="AB28" s="93">
        <f t="shared" ref="AB28:AB34" si="1113">V28+Y28</f>
        <v>29541</v>
      </c>
      <c r="AC28" s="57">
        <f t="shared" ref="AC28:AC34" si="1114">W28+Z28</f>
        <v>20187</v>
      </c>
      <c r="AD28" s="57">
        <f t="shared" ref="AD28:AD34" si="1115">X28+AA28</f>
        <v>49728</v>
      </c>
      <c r="AE28" s="94">
        <f t="shared" ref="AE28:AE34" si="1116">AB28/S28</f>
        <v>0.37990946269194165</v>
      </c>
      <c r="AF28" s="94">
        <f t="shared" ref="AF28:AF34" si="1117">AC28/T28</f>
        <v>0.43604199066874028</v>
      </c>
      <c r="AG28" s="94">
        <f t="shared" ref="AG28:AG34" si="1118">AD28/U28</f>
        <v>0.40085769100552987</v>
      </c>
      <c r="AH28" s="57">
        <f t="shared" ref="AH28:AH34" si="1119">D28+S28</f>
        <v>424812</v>
      </c>
      <c r="AI28" s="57">
        <f t="shared" ref="AI28:AI34" si="1120">E28+T28</f>
        <v>360109</v>
      </c>
      <c r="AJ28" s="57">
        <f t="shared" ref="AJ28:AJ34" si="1121">F28+U28</f>
        <v>784921</v>
      </c>
      <c r="AK28" s="57">
        <f t="shared" ref="AK28:AK34" si="1122">G28+V28</f>
        <v>245684</v>
      </c>
      <c r="AL28" s="57">
        <f t="shared" ref="AL28:AL34" si="1123">H28+W28</f>
        <v>244818</v>
      </c>
      <c r="AM28" s="57">
        <f t="shared" ref="AM28:AM34" si="1124">I28+X28</f>
        <v>490502</v>
      </c>
      <c r="AN28" s="57">
        <f t="shared" ref="AN28:AN31" si="1125">J28+Y28</f>
        <v>42440</v>
      </c>
      <c r="AO28" s="57">
        <f t="shared" ref="AO28:AO31" si="1126">K28+Z28</f>
        <v>35925</v>
      </c>
      <c r="AP28" s="57">
        <f t="shared" ref="AP28:AP31" si="1127">L28+AA28</f>
        <v>78365</v>
      </c>
      <c r="AQ28" s="57">
        <f t="shared" ref="AQ28:AQ34" si="1128">M28+AB28</f>
        <v>288124</v>
      </c>
      <c r="AR28" s="57">
        <f t="shared" ref="AR28:AR34" si="1129">N28+AC28</f>
        <v>280743</v>
      </c>
      <c r="AS28" s="57">
        <f t="shared" ref="AS28:AS34" si="1130">O28+AD28</f>
        <v>568867</v>
      </c>
      <c r="AT28" s="94">
        <f t="shared" ref="AT28:AT34" si="1131">AQ28/AH28</f>
        <v>0.67823884447708638</v>
      </c>
      <c r="AU28" s="94">
        <f t="shared" ref="AU28:AU34" si="1132">AR28/AI28</f>
        <v>0.77960561940967876</v>
      </c>
      <c r="AV28" s="94">
        <f t="shared" ref="AV28:AV34" si="1133">AS28/AJ28</f>
        <v>0.72474427362753702</v>
      </c>
      <c r="AW28" s="61">
        <v>58118</v>
      </c>
      <c r="AX28" s="61">
        <v>47908</v>
      </c>
      <c r="AY28" s="92">
        <f t="shared" ref="AY28:AY34" si="1134">AW28+AX28</f>
        <v>106026</v>
      </c>
      <c r="AZ28" s="75">
        <v>35526</v>
      </c>
      <c r="BA28" s="75">
        <v>33434</v>
      </c>
      <c r="BB28" s="92">
        <f t="shared" ref="BB28:BB34" si="1135">AZ28+BA28</f>
        <v>68960</v>
      </c>
      <c r="BC28" s="75">
        <v>6081</v>
      </c>
      <c r="BD28" s="75">
        <v>5207</v>
      </c>
      <c r="BE28" s="92">
        <f t="shared" ref="BE28:BE31" si="1136">BC28+BD28</f>
        <v>11288</v>
      </c>
      <c r="BF28" s="93">
        <f t="shared" ref="BF28:BF34" si="1137">AZ28+BC28</f>
        <v>41607</v>
      </c>
      <c r="BG28" s="57">
        <f t="shared" ref="BG28:BG34" si="1138">BA28+BD28</f>
        <v>38641</v>
      </c>
      <c r="BH28" s="57">
        <f t="shared" ref="BH28:BH34" si="1139">BB28+BE28</f>
        <v>80248</v>
      </c>
      <c r="BI28" s="94">
        <f t="shared" ref="BI28:BI34" si="1140">BF28/AW28</f>
        <v>0.7159055714236553</v>
      </c>
      <c r="BJ28" s="94">
        <f t="shared" ref="BJ28:BJ34" si="1141">BG28/AX28</f>
        <v>0.80656675294314106</v>
      </c>
      <c r="BK28" s="94">
        <f t="shared" ref="BK28:BK34" si="1142">BH28/AY28</f>
        <v>0.75687095618055944</v>
      </c>
      <c r="BL28" s="75">
        <v>14414</v>
      </c>
      <c r="BM28" s="75">
        <v>8262</v>
      </c>
      <c r="BN28" s="92">
        <f t="shared" ref="BN28:BN32" si="1143">BL28+BM28</f>
        <v>22676</v>
      </c>
      <c r="BO28" s="75">
        <v>3597</v>
      </c>
      <c r="BP28" s="75">
        <v>2330</v>
      </c>
      <c r="BQ28" s="92">
        <f t="shared" ref="BQ28:BQ32" si="1144">BO28+BP28</f>
        <v>5927</v>
      </c>
      <c r="BR28" s="75">
        <v>1508</v>
      </c>
      <c r="BS28" s="75">
        <v>1041</v>
      </c>
      <c r="BT28" s="92">
        <f t="shared" ref="BT28:BT31" si="1145">BR28+BS28</f>
        <v>2549</v>
      </c>
      <c r="BU28" s="93">
        <f t="shared" ref="BU28:BU32" si="1146">BO28+BR28</f>
        <v>5105</v>
      </c>
      <c r="BV28" s="57">
        <f t="shared" ref="BV28:BV32" si="1147">BP28+BS28</f>
        <v>3371</v>
      </c>
      <c r="BW28" s="57">
        <f t="shared" ref="BW28:BW32" si="1148">BQ28+BT28</f>
        <v>8476</v>
      </c>
      <c r="BX28" s="94">
        <f t="shared" ref="BX28:BX32" si="1149">BU28/BL28</f>
        <v>0.35416955737477451</v>
      </c>
      <c r="BY28" s="94">
        <f t="shared" ref="BY28:BY32" si="1150">BV28/BM28</f>
        <v>0.40801258775114985</v>
      </c>
      <c r="BZ28" s="94">
        <f t="shared" ref="BZ28:BZ32" si="1151">BW28/BN28</f>
        <v>0.37378726406773682</v>
      </c>
      <c r="CA28" s="57">
        <f t="shared" ref="CA28:CA34" si="1152">AW28+BL28</f>
        <v>72532</v>
      </c>
      <c r="CB28" s="57">
        <f t="shared" ref="CB28:CB34" si="1153">AX28+BM28</f>
        <v>56170</v>
      </c>
      <c r="CC28" s="57">
        <f t="shared" ref="CC28:CC34" si="1154">AY28+BN28</f>
        <v>128702</v>
      </c>
      <c r="CD28" s="57">
        <f t="shared" ref="CD28:CD34" si="1155">AZ28+BO28</f>
        <v>39123</v>
      </c>
      <c r="CE28" s="57">
        <f t="shared" ref="CE28:CE34" si="1156">BA28+BP28</f>
        <v>35764</v>
      </c>
      <c r="CF28" s="57">
        <f t="shared" ref="CF28:CF34" si="1157">BB28+BQ28</f>
        <v>74887</v>
      </c>
      <c r="CG28" s="57">
        <f t="shared" ref="CG28:CG31" si="1158">BC28+BR28</f>
        <v>7589</v>
      </c>
      <c r="CH28" s="57">
        <f t="shared" ref="CH28:CH31" si="1159">BD28+BS28</f>
        <v>6248</v>
      </c>
      <c r="CI28" s="57">
        <f t="shared" ref="CI28:CI31" si="1160">BE28+BT28</f>
        <v>13837</v>
      </c>
      <c r="CJ28" s="57">
        <f t="shared" ref="CJ28:CJ34" si="1161">BF28+BU28</f>
        <v>46712</v>
      </c>
      <c r="CK28" s="57">
        <f t="shared" ref="CK28:CK34" si="1162">BG28+BV28</f>
        <v>42012</v>
      </c>
      <c r="CL28" s="57">
        <f t="shared" ref="CL28:CL34" si="1163">BH28+BW28</f>
        <v>88724</v>
      </c>
      <c r="CM28" s="94">
        <f t="shared" ref="CM28:CM34" si="1164">CJ28/CA28</f>
        <v>0.64401919152925602</v>
      </c>
      <c r="CN28" s="94">
        <f t="shared" ref="CN28:CN34" si="1165">CK28/CB28</f>
        <v>0.74794374221114479</v>
      </c>
      <c r="CO28" s="94">
        <f t="shared" ref="CO28:CO34" si="1166">CL28/CC28</f>
        <v>0.68937545648086274</v>
      </c>
      <c r="CP28" s="75">
        <v>45001</v>
      </c>
      <c r="CQ28" s="75">
        <v>48795</v>
      </c>
      <c r="CR28" s="92">
        <f t="shared" ref="CR28:CR34" si="1167">CP28+CQ28</f>
        <v>93796</v>
      </c>
      <c r="CS28" s="75">
        <v>28441</v>
      </c>
      <c r="CT28" s="75">
        <v>32255</v>
      </c>
      <c r="CU28" s="92">
        <f t="shared" ref="CU28:CU34" si="1168">CS28+CT28</f>
        <v>60696</v>
      </c>
      <c r="CV28" s="75">
        <v>4673</v>
      </c>
      <c r="CW28" s="75">
        <v>5654</v>
      </c>
      <c r="CX28" s="92">
        <f t="shared" ref="CX28:CX31" si="1169">CV28+CW28</f>
        <v>10327</v>
      </c>
      <c r="CY28" s="93">
        <f t="shared" ref="CY28:CY34" si="1170">CS28+CV28</f>
        <v>33114</v>
      </c>
      <c r="CZ28" s="57">
        <f t="shared" ref="CZ28:CZ34" si="1171">CT28+CW28</f>
        <v>37909</v>
      </c>
      <c r="DA28" s="57">
        <f t="shared" ref="DA28:DA34" si="1172">CU28+CX28</f>
        <v>71023</v>
      </c>
      <c r="DB28" s="94">
        <f t="shared" ref="DB28:DB34" si="1173">CY28/CP28</f>
        <v>0.73585031443745696</v>
      </c>
      <c r="DC28" s="94">
        <f t="shared" ref="DC28:DC34" si="1174">CZ28/CQ28</f>
        <v>0.776903371247054</v>
      </c>
      <c r="DD28" s="94">
        <f t="shared" ref="DD28:DD34" si="1175">DA28/CR28</f>
        <v>0.75720713036803278</v>
      </c>
      <c r="DE28" s="75">
        <v>15852</v>
      </c>
      <c r="DF28" s="75">
        <v>10148</v>
      </c>
      <c r="DG28" s="92">
        <f t="shared" ref="DG28:DG34" si="1176">DE28+DF28</f>
        <v>26000</v>
      </c>
      <c r="DH28" s="75">
        <v>4413</v>
      </c>
      <c r="DI28" s="75">
        <v>2660</v>
      </c>
      <c r="DJ28" s="92">
        <f t="shared" ref="DJ28:DJ34" si="1177">DH28+DI28</f>
        <v>7073</v>
      </c>
      <c r="DK28" s="75">
        <v>1729</v>
      </c>
      <c r="DL28" s="75">
        <v>1242</v>
      </c>
      <c r="DM28" s="92">
        <f t="shared" ref="DM28:DM31" si="1178">DK28+DL28</f>
        <v>2971</v>
      </c>
      <c r="DN28" s="93">
        <f t="shared" ref="DN28:DN34" si="1179">DH28+DK28</f>
        <v>6142</v>
      </c>
      <c r="DO28" s="57">
        <f t="shared" ref="DO28:DO34" si="1180">DI28+DL28</f>
        <v>3902</v>
      </c>
      <c r="DP28" s="57">
        <f t="shared" ref="DP28:DP34" si="1181">DJ28+DM28</f>
        <v>10044</v>
      </c>
      <c r="DQ28" s="94">
        <f t="shared" ref="DQ28:DQ34" si="1182">DN28/DE28</f>
        <v>0.38745899571032044</v>
      </c>
      <c r="DR28" s="94">
        <f t="shared" ref="DR28:DR34" si="1183">DO28/DF28</f>
        <v>0.3845092629089476</v>
      </c>
      <c r="DS28" s="94">
        <f t="shared" ref="DS28:DS34" si="1184">DP28/DG28</f>
        <v>0.3863076923076923</v>
      </c>
      <c r="DT28" s="57">
        <f t="shared" ref="DT28:DT34" si="1185">CP28+DE28</f>
        <v>60853</v>
      </c>
      <c r="DU28" s="57">
        <f t="shared" ref="DU28:DU34" si="1186">CQ28+DF28</f>
        <v>58943</v>
      </c>
      <c r="DV28" s="57">
        <f t="shared" ref="DV28:DV34" si="1187">CR28+DG28</f>
        <v>119796</v>
      </c>
      <c r="DW28" s="57">
        <f t="shared" ref="DW28:DW34" si="1188">CS28+DH28</f>
        <v>32854</v>
      </c>
      <c r="DX28" s="57">
        <f t="shared" ref="DX28:DX34" si="1189">CT28+DI28</f>
        <v>34915</v>
      </c>
      <c r="DY28" s="57">
        <f t="shared" ref="DY28:DY34" si="1190">CU28+DJ28</f>
        <v>67769</v>
      </c>
      <c r="DZ28" s="57">
        <f t="shared" ref="DZ28:DZ31" si="1191">CV28+DK28</f>
        <v>6402</v>
      </c>
      <c r="EA28" s="57">
        <f t="shared" ref="EA28:EA31" si="1192">CW28+DL28</f>
        <v>6896</v>
      </c>
      <c r="EB28" s="57">
        <f t="shared" ref="EB28:EB31" si="1193">CX28+DM28</f>
        <v>13298</v>
      </c>
      <c r="EC28" s="57">
        <f t="shared" ref="EC28:EC34" si="1194">CY28+DN28</f>
        <v>39256</v>
      </c>
      <c r="ED28" s="57">
        <f t="shared" ref="ED28:ED34" si="1195">CZ28+DO28</f>
        <v>41811</v>
      </c>
      <c r="EE28" s="57">
        <f t="shared" ref="EE28:EE34" si="1196">DA28+DP28</f>
        <v>81067</v>
      </c>
      <c r="EF28" s="94">
        <f t="shared" ref="EF28:EF34" si="1197">EC28/DT28</f>
        <v>0.64509555814832464</v>
      </c>
      <c r="EG28" s="94">
        <f t="shared" ref="EG28:EG34" si="1198">ED28/DU28</f>
        <v>0.70934631762889566</v>
      </c>
      <c r="EH28" s="94">
        <f t="shared" ref="EH28:EH34" si="1199">EE28/DV28</f>
        <v>0.67670873818825339</v>
      </c>
      <c r="EI28" s="57">
        <f t="shared" ref="EI28:EI34" si="1200">+AQ28</f>
        <v>288124</v>
      </c>
      <c r="EJ28" s="57">
        <f t="shared" ref="EJ28:EJ34" si="1201">+AR28</f>
        <v>280743</v>
      </c>
      <c r="EK28" s="57">
        <f t="shared" ref="EK28:EK34" si="1202">+AS28</f>
        <v>568867</v>
      </c>
      <c r="EL28" s="57">
        <v>140899</v>
      </c>
      <c r="EM28" s="57">
        <v>158654</v>
      </c>
      <c r="EN28" s="57">
        <f t="shared" ref="EN28:EN34" si="1203">EL28+EM28</f>
        <v>299553</v>
      </c>
      <c r="EO28" s="125">
        <f t="shared" ref="EO28:EO34" si="1204">+EL28*100/EI28</f>
        <v>48.902208771223499</v>
      </c>
      <c r="EP28" s="125">
        <f t="shared" ref="EP28:EP34" si="1205">+EM28*100/EJ28</f>
        <v>56.512183741001557</v>
      </c>
      <c r="EQ28" s="125">
        <f t="shared" ref="EQ28:EQ34" si="1206">+EN28*100/EK28</f>
        <v>52.657826873416809</v>
      </c>
      <c r="ER28" s="57">
        <f t="shared" ref="ER28:ER34" si="1207">+CJ28</f>
        <v>46712</v>
      </c>
      <c r="ES28" s="57">
        <f t="shared" ref="ES28:ES34" si="1208">+CK28</f>
        <v>42012</v>
      </c>
      <c r="ET28" s="57">
        <f t="shared" ref="ET28:ET34" si="1209">+CL28</f>
        <v>88724</v>
      </c>
      <c r="EU28" s="57">
        <v>20958</v>
      </c>
      <c r="EV28" s="57">
        <v>21145</v>
      </c>
      <c r="EW28" s="57">
        <f t="shared" ref="EW28:EW34" si="1210">EU28+EV28</f>
        <v>42103</v>
      </c>
      <c r="EX28" s="125">
        <f t="shared" ref="EX28:EX34" si="1211">+EU28*100/ER28</f>
        <v>44.8664154821031</v>
      </c>
      <c r="EY28" s="125">
        <f t="shared" ref="EY28:EY34" si="1212">+EV28*100/ES28</f>
        <v>50.330857850138052</v>
      </c>
      <c r="EZ28" s="125">
        <f t="shared" ref="EZ28:EZ34" si="1213">+EW28*100/ET28</f>
        <v>47.453901988188086</v>
      </c>
      <c r="FA28" s="57">
        <f t="shared" ref="FA28:FA34" si="1214">+EC28</f>
        <v>39256</v>
      </c>
      <c r="FB28" s="57">
        <f t="shared" ref="FB28:FB34" si="1215">+ED28</f>
        <v>41811</v>
      </c>
      <c r="FC28" s="57">
        <f t="shared" ref="FC28:FC34" si="1216">+EE28</f>
        <v>81067</v>
      </c>
      <c r="FD28" s="57">
        <v>15575</v>
      </c>
      <c r="FE28" s="57">
        <v>17523</v>
      </c>
      <c r="FF28" s="57">
        <f t="shared" ref="FF28:FF34" si="1217">FD28+FE28</f>
        <v>33098</v>
      </c>
      <c r="FG28" s="125">
        <f t="shared" ref="FG28:FG34" si="1218">+FD28*100/FA28</f>
        <v>39.675463623395153</v>
      </c>
      <c r="FH28" s="125">
        <f t="shared" ref="FH28:FH34" si="1219">+FE28*100/FB28</f>
        <v>41.910023677979481</v>
      </c>
      <c r="FI28" s="125">
        <f t="shared" ref="FI28:FI34" si="1220">+FF28*100/FC28</f>
        <v>40.827957121886833</v>
      </c>
    </row>
    <row r="29" spans="1:165" s="65" customFormat="1" ht="43.5" customHeight="1">
      <c r="A29" s="103">
        <v>20</v>
      </c>
      <c r="B29" s="173"/>
      <c r="C29" s="117" t="s">
        <v>65</v>
      </c>
      <c r="D29" s="96">
        <v>1638</v>
      </c>
      <c r="E29" s="96">
        <v>685</v>
      </c>
      <c r="F29" s="92">
        <f t="shared" ref="F29" si="1221">D29+E29</f>
        <v>2323</v>
      </c>
      <c r="G29" s="96">
        <v>1011</v>
      </c>
      <c r="H29" s="96">
        <v>396</v>
      </c>
      <c r="I29" s="92">
        <f t="shared" ref="I29" si="1222">G29+H29</f>
        <v>1407</v>
      </c>
      <c r="J29" s="98"/>
      <c r="K29" s="98"/>
      <c r="L29" s="121"/>
      <c r="M29" s="93">
        <f t="shared" ref="M29" si="1223">G29+J29</f>
        <v>1011</v>
      </c>
      <c r="N29" s="57">
        <f t="shared" ref="N29" si="1224">H29+K29</f>
        <v>396</v>
      </c>
      <c r="O29" s="57">
        <f t="shared" ref="O29" si="1225">I29+L29</f>
        <v>1407</v>
      </c>
      <c r="P29" s="94">
        <f t="shared" ref="P29" si="1226">M29/D29</f>
        <v>0.61721611721611724</v>
      </c>
      <c r="Q29" s="94">
        <f t="shared" ref="Q29" si="1227">N29/E29</f>
        <v>0.5781021897810219</v>
      </c>
      <c r="R29" s="94">
        <f t="shared" ref="R29" si="1228">O29/F29</f>
        <v>0.6056823073611709</v>
      </c>
      <c r="S29" s="99"/>
      <c r="T29" s="99"/>
      <c r="U29" s="99"/>
      <c r="V29" s="99"/>
      <c r="W29" s="99"/>
      <c r="X29" s="99"/>
      <c r="Y29" s="99"/>
      <c r="Z29" s="99"/>
      <c r="AA29" s="99"/>
      <c r="AB29" s="128"/>
      <c r="AC29" s="128"/>
      <c r="AD29" s="128"/>
      <c r="AE29" s="138"/>
      <c r="AF29" s="138"/>
      <c r="AG29" s="138"/>
      <c r="AH29" s="57">
        <f t="shared" ref="AH29" si="1229">D29+S29</f>
        <v>1638</v>
      </c>
      <c r="AI29" s="57">
        <f t="shared" ref="AI29" si="1230">E29+T29</f>
        <v>685</v>
      </c>
      <c r="AJ29" s="57">
        <f t="shared" ref="AJ29" si="1231">F29+U29</f>
        <v>2323</v>
      </c>
      <c r="AK29" s="57">
        <f t="shared" ref="AK29" si="1232">G29+V29</f>
        <v>1011</v>
      </c>
      <c r="AL29" s="57">
        <f t="shared" ref="AL29" si="1233">H29+W29</f>
        <v>396</v>
      </c>
      <c r="AM29" s="57">
        <f t="shared" ref="AM29" si="1234">I29+X29</f>
        <v>1407</v>
      </c>
      <c r="AN29" s="128"/>
      <c r="AO29" s="128"/>
      <c r="AP29" s="128"/>
      <c r="AQ29" s="57">
        <f t="shared" ref="AQ29" si="1235">M29+AB29</f>
        <v>1011</v>
      </c>
      <c r="AR29" s="57">
        <f t="shared" ref="AR29" si="1236">N29+AC29</f>
        <v>396</v>
      </c>
      <c r="AS29" s="57">
        <f t="shared" ref="AS29" si="1237">O29+AD29</f>
        <v>1407</v>
      </c>
      <c r="AT29" s="94">
        <f t="shared" ref="AT29" si="1238">AQ29/AH29</f>
        <v>0.61721611721611724</v>
      </c>
      <c r="AU29" s="94">
        <f t="shared" ref="AU29" si="1239">AR29/AI29</f>
        <v>0.5781021897810219</v>
      </c>
      <c r="AV29" s="94">
        <f t="shared" ref="AV29" si="1240">AS29/AJ29</f>
        <v>0.6056823073611709</v>
      </c>
      <c r="AW29" s="96">
        <v>110</v>
      </c>
      <c r="AX29" s="96">
        <v>80</v>
      </c>
      <c r="AY29" s="92">
        <f t="shared" ref="AY29" si="1241">AW29+AX29</f>
        <v>190</v>
      </c>
      <c r="AZ29" s="96">
        <v>54</v>
      </c>
      <c r="BA29" s="96">
        <v>34</v>
      </c>
      <c r="BB29" s="92">
        <f t="shared" ref="BB29" si="1242">AZ29+BA29</f>
        <v>88</v>
      </c>
      <c r="BC29" s="99"/>
      <c r="BD29" s="99"/>
      <c r="BE29" s="99"/>
      <c r="BF29" s="93">
        <f t="shared" ref="BF29" si="1243">AZ29+BC29</f>
        <v>54</v>
      </c>
      <c r="BG29" s="57">
        <f t="shared" ref="BG29" si="1244">BA29+BD29</f>
        <v>34</v>
      </c>
      <c r="BH29" s="57">
        <f t="shared" ref="BH29" si="1245">BB29+BE29</f>
        <v>88</v>
      </c>
      <c r="BI29" s="94">
        <f t="shared" ref="BI29" si="1246">BF29/AW29</f>
        <v>0.49090909090909091</v>
      </c>
      <c r="BJ29" s="94">
        <f t="shared" ref="BJ29" si="1247">BG29/AX29</f>
        <v>0.42499999999999999</v>
      </c>
      <c r="BK29" s="94">
        <f t="shared" ref="BK29" si="1248">BH29/AY29</f>
        <v>0.4631578947368421</v>
      </c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57">
        <f t="shared" ref="CA29" si="1249">AW29+BL29</f>
        <v>110</v>
      </c>
      <c r="CB29" s="57">
        <f t="shared" ref="CB29" si="1250">AX29+BM29</f>
        <v>80</v>
      </c>
      <c r="CC29" s="57">
        <f t="shared" ref="CC29" si="1251">AY29+BN29</f>
        <v>190</v>
      </c>
      <c r="CD29" s="57">
        <f t="shared" ref="CD29" si="1252">AZ29+BO29</f>
        <v>54</v>
      </c>
      <c r="CE29" s="57">
        <f t="shared" ref="CE29" si="1253">BA29+BP29</f>
        <v>34</v>
      </c>
      <c r="CF29" s="57">
        <f t="shared" ref="CF29" si="1254">BB29+BQ29</f>
        <v>88</v>
      </c>
      <c r="CG29" s="128"/>
      <c r="CH29" s="128"/>
      <c r="CI29" s="128"/>
      <c r="CJ29" s="57">
        <f t="shared" ref="CJ29" si="1255">BF29+BU29</f>
        <v>54</v>
      </c>
      <c r="CK29" s="57">
        <f t="shared" ref="CK29" si="1256">BG29+BV29</f>
        <v>34</v>
      </c>
      <c r="CL29" s="57">
        <f t="shared" ref="CL29" si="1257">BH29+BW29</f>
        <v>88</v>
      </c>
      <c r="CM29" s="94">
        <f t="shared" ref="CM29" si="1258">CJ29/CA29</f>
        <v>0.49090909090909091</v>
      </c>
      <c r="CN29" s="94">
        <f t="shared" ref="CN29" si="1259">CK29/CB29</f>
        <v>0.42499999999999999</v>
      </c>
      <c r="CO29" s="94">
        <f t="shared" ref="CO29" si="1260">CL29/CC29</f>
        <v>0.4631578947368421</v>
      </c>
      <c r="CP29" s="96">
        <v>51</v>
      </c>
      <c r="CQ29" s="96">
        <v>44</v>
      </c>
      <c r="CR29" s="92">
        <f t="shared" ref="CR29" si="1261">CP29+CQ29</f>
        <v>95</v>
      </c>
      <c r="CS29" s="96">
        <v>32</v>
      </c>
      <c r="CT29" s="96">
        <v>20</v>
      </c>
      <c r="CU29" s="92">
        <f t="shared" ref="CU29" si="1262">CS29+CT29</f>
        <v>52</v>
      </c>
      <c r="CV29" s="99"/>
      <c r="CW29" s="99"/>
      <c r="CX29" s="99"/>
      <c r="CY29" s="93">
        <f t="shared" ref="CY29" si="1263">CS29+CV29</f>
        <v>32</v>
      </c>
      <c r="CZ29" s="57">
        <f t="shared" ref="CZ29" si="1264">CT29+CW29</f>
        <v>20</v>
      </c>
      <c r="DA29" s="57">
        <f t="shared" ref="DA29" si="1265">CU29+CX29</f>
        <v>52</v>
      </c>
      <c r="DB29" s="94">
        <f t="shared" ref="DB29" si="1266">CY29/CP29</f>
        <v>0.62745098039215685</v>
      </c>
      <c r="DC29" s="94">
        <f t="shared" ref="DC29" si="1267">CZ29/CQ29</f>
        <v>0.45454545454545453</v>
      </c>
      <c r="DD29" s="94">
        <f t="shared" ref="DD29" si="1268">DA29/CR29</f>
        <v>0.54736842105263162</v>
      </c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57">
        <f t="shared" ref="DT29" si="1269">CP29+DE29</f>
        <v>51</v>
      </c>
      <c r="DU29" s="57">
        <f t="shared" ref="DU29" si="1270">CQ29+DF29</f>
        <v>44</v>
      </c>
      <c r="DV29" s="57">
        <f t="shared" ref="DV29" si="1271">CR29+DG29</f>
        <v>95</v>
      </c>
      <c r="DW29" s="57">
        <f t="shared" ref="DW29" si="1272">CS29+DH29</f>
        <v>32</v>
      </c>
      <c r="DX29" s="57">
        <f t="shared" ref="DX29" si="1273">CT29+DI29</f>
        <v>20</v>
      </c>
      <c r="DY29" s="57">
        <f t="shared" ref="DY29" si="1274">CU29+DJ29</f>
        <v>52</v>
      </c>
      <c r="DZ29" s="128"/>
      <c r="EA29" s="128"/>
      <c r="EB29" s="128"/>
      <c r="EC29" s="57">
        <f t="shared" ref="EC29" si="1275">CY29+DN29</f>
        <v>32</v>
      </c>
      <c r="ED29" s="57">
        <f t="shared" ref="ED29" si="1276">CZ29+DO29</f>
        <v>20</v>
      </c>
      <c r="EE29" s="57">
        <f t="shared" ref="EE29" si="1277">DA29+DP29</f>
        <v>52</v>
      </c>
      <c r="EF29" s="94">
        <f t="shared" ref="EF29" si="1278">EC29/DT29</f>
        <v>0.62745098039215685</v>
      </c>
      <c r="EG29" s="94">
        <f t="shared" ref="EG29" si="1279">ED29/DU29</f>
        <v>0.45454545454545453</v>
      </c>
      <c r="EH29" s="94">
        <f t="shared" ref="EH29" si="1280">EE29/DV29</f>
        <v>0.54736842105263162</v>
      </c>
      <c r="EI29" s="57">
        <f t="shared" ref="EI29" si="1281">+AQ29</f>
        <v>1011</v>
      </c>
      <c r="EJ29" s="57">
        <f t="shared" ref="EJ29" si="1282">+AR29</f>
        <v>396</v>
      </c>
      <c r="EK29" s="57">
        <f t="shared" ref="EK29" si="1283">+AS29</f>
        <v>1407</v>
      </c>
      <c r="EL29" s="57">
        <v>562</v>
      </c>
      <c r="EM29" s="57">
        <v>243</v>
      </c>
      <c r="EN29" s="57">
        <f t="shared" ref="EN29" si="1284">EL29+EM29</f>
        <v>805</v>
      </c>
      <c r="EO29" s="125">
        <f t="shared" ref="EO29" si="1285">+EL29*100/EI29</f>
        <v>55.588526211671613</v>
      </c>
      <c r="EP29" s="125">
        <f t="shared" ref="EP29" si="1286">+EM29*100/EJ29</f>
        <v>61.363636363636367</v>
      </c>
      <c r="EQ29" s="125">
        <f t="shared" ref="EQ29" si="1287">+EN29*100/EK29</f>
        <v>57.213930348258707</v>
      </c>
      <c r="ER29" s="57">
        <f t="shared" ref="ER29" si="1288">+CJ29</f>
        <v>54</v>
      </c>
      <c r="ES29" s="57">
        <f t="shared" ref="ES29" si="1289">+CK29</f>
        <v>34</v>
      </c>
      <c r="ET29" s="57">
        <f t="shared" ref="ET29" si="1290">+CL29</f>
        <v>88</v>
      </c>
      <c r="EU29" s="57">
        <v>37</v>
      </c>
      <c r="EV29" s="57">
        <v>18</v>
      </c>
      <c r="EW29" s="57">
        <f t="shared" ref="EW29" si="1291">EU29+EV29</f>
        <v>55</v>
      </c>
      <c r="EX29" s="125">
        <f t="shared" ref="EX29" si="1292">+EU29*100/ER29</f>
        <v>68.518518518518519</v>
      </c>
      <c r="EY29" s="125">
        <f t="shared" ref="EY29" si="1293">+EV29*100/ES29</f>
        <v>52.941176470588232</v>
      </c>
      <c r="EZ29" s="125">
        <f t="shared" ref="EZ29" si="1294">+EW29*100/ET29</f>
        <v>62.5</v>
      </c>
      <c r="FA29" s="57">
        <f t="shared" ref="FA29" si="1295">+EC29</f>
        <v>32</v>
      </c>
      <c r="FB29" s="57">
        <f t="shared" ref="FB29" si="1296">+ED29</f>
        <v>20</v>
      </c>
      <c r="FC29" s="57">
        <f t="shared" ref="FC29" si="1297">+EE29</f>
        <v>52</v>
      </c>
      <c r="FD29" s="57">
        <v>19</v>
      </c>
      <c r="FE29" s="57">
        <v>11</v>
      </c>
      <c r="FF29" s="57">
        <f t="shared" ref="FF29" si="1298">FD29+FE29</f>
        <v>30</v>
      </c>
      <c r="FG29" s="125">
        <f t="shared" ref="FG29" si="1299">+FD29*100/FA29</f>
        <v>59.375</v>
      </c>
      <c r="FH29" s="125">
        <f t="shared" ref="FH29" si="1300">+FE29*100/FB29</f>
        <v>55</v>
      </c>
      <c r="FI29" s="125">
        <f t="shared" ref="FI29" si="1301">+FF29*100/FC29</f>
        <v>57.692307692307693</v>
      </c>
    </row>
    <row r="30" spans="1:165" ht="42.75">
      <c r="A30" s="103">
        <v>21</v>
      </c>
      <c r="B30" s="124" t="s">
        <v>146</v>
      </c>
      <c r="C30" s="117" t="s">
        <v>88</v>
      </c>
      <c r="D30" s="61">
        <v>803235</v>
      </c>
      <c r="E30" s="61">
        <v>641825</v>
      </c>
      <c r="F30" s="92">
        <f>D30+E30</f>
        <v>1445060</v>
      </c>
      <c r="G30" s="61">
        <v>681707</v>
      </c>
      <c r="H30" s="61">
        <v>594576</v>
      </c>
      <c r="I30" s="92">
        <f>G30+H30</f>
        <v>1276283</v>
      </c>
      <c r="J30" s="62"/>
      <c r="K30" s="62"/>
      <c r="L30" s="62"/>
      <c r="M30" s="93">
        <f>G30+J30</f>
        <v>681707</v>
      </c>
      <c r="N30" s="57">
        <f>H30+K30</f>
        <v>594576</v>
      </c>
      <c r="O30" s="57">
        <f>I30+L30</f>
        <v>1276283</v>
      </c>
      <c r="P30" s="94">
        <f>M30/D30</f>
        <v>0.84870181204753281</v>
      </c>
      <c r="Q30" s="94">
        <f>N30/E30</f>
        <v>0.9263833599501422</v>
      </c>
      <c r="R30" s="94">
        <f>O30/F30</f>
        <v>0.88320415761283266</v>
      </c>
      <c r="S30" s="139">
        <v>32730</v>
      </c>
      <c r="T30" s="139">
        <v>14252</v>
      </c>
      <c r="U30" s="92">
        <f>S30+T30</f>
        <v>46982</v>
      </c>
      <c r="V30" s="139">
        <v>23148</v>
      </c>
      <c r="W30" s="139">
        <v>10730</v>
      </c>
      <c r="X30" s="92">
        <f>V30+W30</f>
        <v>33878</v>
      </c>
      <c r="Y30" s="62"/>
      <c r="Z30" s="62"/>
      <c r="AA30" s="62"/>
      <c r="AB30" s="93">
        <f>V30+Y30</f>
        <v>23148</v>
      </c>
      <c r="AC30" s="57">
        <f>W30+Z30</f>
        <v>10730</v>
      </c>
      <c r="AD30" s="57">
        <f>X30+AA30</f>
        <v>33878</v>
      </c>
      <c r="AE30" s="94">
        <f>AB30/S30</f>
        <v>0.70724106324472957</v>
      </c>
      <c r="AF30" s="94">
        <f>AC30/T30</f>
        <v>0.75287678922256529</v>
      </c>
      <c r="AG30" s="94">
        <f>AD30/U30</f>
        <v>0.72108467072495852</v>
      </c>
      <c r="AH30" s="57">
        <f t="shared" ref="AH30:AM30" si="1302">D30+S30</f>
        <v>835965</v>
      </c>
      <c r="AI30" s="57">
        <f t="shared" si="1302"/>
        <v>656077</v>
      </c>
      <c r="AJ30" s="57">
        <f t="shared" si="1302"/>
        <v>1492042</v>
      </c>
      <c r="AK30" s="57">
        <f t="shared" si="1302"/>
        <v>704855</v>
      </c>
      <c r="AL30" s="57">
        <f t="shared" si="1302"/>
        <v>605306</v>
      </c>
      <c r="AM30" s="57">
        <f t="shared" si="1302"/>
        <v>1310161</v>
      </c>
      <c r="AN30" s="127"/>
      <c r="AO30" s="127"/>
      <c r="AP30" s="127"/>
      <c r="AQ30" s="57">
        <f>M30+AB30</f>
        <v>704855</v>
      </c>
      <c r="AR30" s="57">
        <f>N30+AC30</f>
        <v>605306</v>
      </c>
      <c r="AS30" s="57">
        <f>O30+AD30</f>
        <v>1310161</v>
      </c>
      <c r="AT30" s="94">
        <f>AQ30/AH30</f>
        <v>0.84316329032914061</v>
      </c>
      <c r="AU30" s="94">
        <f>AR30/AI30</f>
        <v>0.92261426631325283</v>
      </c>
      <c r="AV30" s="94">
        <f>AS30/AJ30</f>
        <v>0.87809927602574189</v>
      </c>
      <c r="AW30" s="61">
        <v>109290</v>
      </c>
      <c r="AX30" s="61">
        <v>89764</v>
      </c>
      <c r="AY30" s="92">
        <f>AW30+AX30</f>
        <v>199054</v>
      </c>
      <c r="AZ30" s="61">
        <v>87263</v>
      </c>
      <c r="BA30" s="61">
        <v>80056</v>
      </c>
      <c r="BB30" s="92">
        <f>AZ30+BA30</f>
        <v>167319</v>
      </c>
      <c r="BC30" s="62"/>
      <c r="BD30" s="62"/>
      <c r="BE30" s="62"/>
      <c r="BF30" s="93">
        <f>AZ30+BC30</f>
        <v>87263</v>
      </c>
      <c r="BG30" s="57">
        <f>BA30+BD30</f>
        <v>80056</v>
      </c>
      <c r="BH30" s="57">
        <f>BB30+BE30</f>
        <v>167319</v>
      </c>
      <c r="BI30" s="94">
        <f>BF30/AW30</f>
        <v>0.79845365541220603</v>
      </c>
      <c r="BJ30" s="94">
        <f>BG30/AX30</f>
        <v>0.89184973931642975</v>
      </c>
      <c r="BK30" s="94">
        <f>BH30/AY30</f>
        <v>0.84057090035869664</v>
      </c>
      <c r="BL30" s="61">
        <v>4396</v>
      </c>
      <c r="BM30" s="61">
        <v>2357</v>
      </c>
      <c r="BN30" s="92">
        <f>BL30+BM30</f>
        <v>6753</v>
      </c>
      <c r="BO30" s="61">
        <v>2821</v>
      </c>
      <c r="BP30" s="61">
        <v>1710</v>
      </c>
      <c r="BQ30" s="92">
        <f>BO30+BP30</f>
        <v>4531</v>
      </c>
      <c r="BR30" s="62"/>
      <c r="BS30" s="62"/>
      <c r="BT30" s="62"/>
      <c r="BU30" s="93">
        <f>BO30+BR30</f>
        <v>2821</v>
      </c>
      <c r="BV30" s="57">
        <f>BP30+BS30</f>
        <v>1710</v>
      </c>
      <c r="BW30" s="57">
        <f>BQ30+BT30</f>
        <v>4531</v>
      </c>
      <c r="BX30" s="94">
        <f>BU30/BL30</f>
        <v>0.64171974522292996</v>
      </c>
      <c r="BY30" s="94">
        <f>BV30/BM30</f>
        <v>0.72549851506151886</v>
      </c>
      <c r="BZ30" s="94">
        <f>BW30/BN30</f>
        <v>0.67096105434621645</v>
      </c>
      <c r="CA30" s="57">
        <f t="shared" ref="CA30:CF30" si="1303">AW30+BL30</f>
        <v>113686</v>
      </c>
      <c r="CB30" s="57">
        <f t="shared" si="1303"/>
        <v>92121</v>
      </c>
      <c r="CC30" s="57">
        <f t="shared" si="1303"/>
        <v>205807</v>
      </c>
      <c r="CD30" s="57">
        <f t="shared" si="1303"/>
        <v>90084</v>
      </c>
      <c r="CE30" s="57">
        <f t="shared" si="1303"/>
        <v>81766</v>
      </c>
      <c r="CF30" s="57">
        <f t="shared" si="1303"/>
        <v>171850</v>
      </c>
      <c r="CG30" s="127"/>
      <c r="CH30" s="127"/>
      <c r="CI30" s="127"/>
      <c r="CJ30" s="57">
        <f>BF30+BU30</f>
        <v>90084</v>
      </c>
      <c r="CK30" s="57">
        <f>BG30+BV30</f>
        <v>81766</v>
      </c>
      <c r="CL30" s="57">
        <f>BH30+BW30</f>
        <v>171850</v>
      </c>
      <c r="CM30" s="94">
        <f>CJ30/CA30</f>
        <v>0.79239308270147601</v>
      </c>
      <c r="CN30" s="94">
        <f>CK30/CB30</f>
        <v>0.88759349116922304</v>
      </c>
      <c r="CO30" s="94">
        <f>CL30/CC30</f>
        <v>0.8350056120540118</v>
      </c>
      <c r="CP30" s="61">
        <v>60483</v>
      </c>
      <c r="CQ30" s="61">
        <v>47576</v>
      </c>
      <c r="CR30" s="92">
        <f>CP30+CQ30</f>
        <v>108059</v>
      </c>
      <c r="CS30" s="61">
        <v>48193</v>
      </c>
      <c r="CT30" s="61">
        <v>41440</v>
      </c>
      <c r="CU30" s="92">
        <f>CS30+CT30</f>
        <v>89633</v>
      </c>
      <c r="CV30" s="62"/>
      <c r="CW30" s="62"/>
      <c r="CX30" s="62"/>
      <c r="CY30" s="93">
        <f>CS30+CV30</f>
        <v>48193</v>
      </c>
      <c r="CZ30" s="57">
        <f>CT30+CW30</f>
        <v>41440</v>
      </c>
      <c r="DA30" s="57">
        <f>CU30+CX30</f>
        <v>89633</v>
      </c>
      <c r="DB30" s="94">
        <f>CY30/CP30</f>
        <v>0.79680240728799823</v>
      </c>
      <c r="DC30" s="94">
        <f>CZ30/CQ30</f>
        <v>0.87102740877753493</v>
      </c>
      <c r="DD30" s="94">
        <f>DA30/CR30</f>
        <v>0.82948204221767741</v>
      </c>
      <c r="DE30" s="61">
        <v>1123</v>
      </c>
      <c r="DF30" s="61">
        <v>579</v>
      </c>
      <c r="DG30" s="92">
        <f>DE30+DF30</f>
        <v>1702</v>
      </c>
      <c r="DH30" s="61">
        <v>784</v>
      </c>
      <c r="DI30" s="61">
        <v>428</v>
      </c>
      <c r="DJ30" s="92">
        <f>DH30+DI30</f>
        <v>1212</v>
      </c>
      <c r="DK30" s="62"/>
      <c r="DL30" s="62"/>
      <c r="DM30" s="62"/>
      <c r="DN30" s="93">
        <f>DH30+DK30</f>
        <v>784</v>
      </c>
      <c r="DO30" s="57">
        <f>DI30+DL30</f>
        <v>428</v>
      </c>
      <c r="DP30" s="57">
        <f>DJ30+DM30</f>
        <v>1212</v>
      </c>
      <c r="DQ30" s="94">
        <f>DN30/DE30</f>
        <v>0.69813000890471955</v>
      </c>
      <c r="DR30" s="94">
        <f>DO30/DF30</f>
        <v>0.73920552677029361</v>
      </c>
      <c r="DS30" s="94">
        <f>DP30/DG30</f>
        <v>0.71210340775558167</v>
      </c>
      <c r="DT30" s="57">
        <f t="shared" ref="DT30:DY30" si="1304">CP30+DE30</f>
        <v>61606</v>
      </c>
      <c r="DU30" s="57">
        <f t="shared" si="1304"/>
        <v>48155</v>
      </c>
      <c r="DV30" s="57">
        <f t="shared" si="1304"/>
        <v>109761</v>
      </c>
      <c r="DW30" s="57">
        <f t="shared" si="1304"/>
        <v>48977</v>
      </c>
      <c r="DX30" s="57">
        <f t="shared" si="1304"/>
        <v>41868</v>
      </c>
      <c r="DY30" s="57">
        <f t="shared" si="1304"/>
        <v>90845</v>
      </c>
      <c r="DZ30" s="127"/>
      <c r="EA30" s="127"/>
      <c r="EB30" s="127"/>
      <c r="EC30" s="57">
        <f>CY30+DN30</f>
        <v>48977</v>
      </c>
      <c r="ED30" s="57">
        <f>CZ30+DO30</f>
        <v>41868</v>
      </c>
      <c r="EE30" s="57">
        <f>DA30+DP30</f>
        <v>90845</v>
      </c>
      <c r="EF30" s="94">
        <f>EC30/DT30</f>
        <v>0.79500373340259067</v>
      </c>
      <c r="EG30" s="94">
        <f>ED30/DU30</f>
        <v>0.86944242550098638</v>
      </c>
      <c r="EH30" s="94">
        <f>EE30/DV30</f>
        <v>0.82766191998979599</v>
      </c>
      <c r="EI30" s="57">
        <f>+AQ30</f>
        <v>704855</v>
      </c>
      <c r="EJ30" s="57">
        <f>+AR30</f>
        <v>605306</v>
      </c>
      <c r="EK30" s="57">
        <f>+AS30</f>
        <v>1310161</v>
      </c>
      <c r="EL30" s="130">
        <v>303552</v>
      </c>
      <c r="EM30" s="130">
        <v>354693</v>
      </c>
      <c r="EN30" s="57">
        <f>EL30+EM30</f>
        <v>658245</v>
      </c>
      <c r="EO30" s="125">
        <f>+EL30*100/EI30</f>
        <v>43.065878797766914</v>
      </c>
      <c r="EP30" s="125">
        <f>+EM30*100/EJ30</f>
        <v>58.597304503837726</v>
      </c>
      <c r="EQ30" s="125">
        <f>+EN30*100/EK30</f>
        <v>50.241535200635646</v>
      </c>
      <c r="ER30" s="57">
        <f>+CJ30</f>
        <v>90084</v>
      </c>
      <c r="ES30" s="57">
        <f>+CK30</f>
        <v>81766</v>
      </c>
      <c r="ET30" s="57">
        <f>+CL30</f>
        <v>171850</v>
      </c>
      <c r="EU30" s="130">
        <v>32242</v>
      </c>
      <c r="EV30" s="130">
        <v>40352</v>
      </c>
      <c r="EW30" s="57">
        <f>EU30+EV30</f>
        <v>72594</v>
      </c>
      <c r="EX30" s="125">
        <f>+EU30*100/ER30</f>
        <v>35.791039474268459</v>
      </c>
      <c r="EY30" s="125">
        <f>+EV30*100/ES30</f>
        <v>49.350585818066186</v>
      </c>
      <c r="EZ30" s="125">
        <f>+EW30*100/ET30</f>
        <v>42.242653476869364</v>
      </c>
      <c r="FA30" s="57">
        <f>+EC30</f>
        <v>48977</v>
      </c>
      <c r="FB30" s="57">
        <f>+ED30</f>
        <v>41868</v>
      </c>
      <c r="FC30" s="57">
        <f>+EE30</f>
        <v>90845</v>
      </c>
      <c r="FD30" s="130">
        <v>15822</v>
      </c>
      <c r="FE30" s="130">
        <v>17517</v>
      </c>
      <c r="FF30" s="57">
        <f>FD30+FE30</f>
        <v>33339</v>
      </c>
      <c r="FG30" s="125">
        <f>+FD30*100/FA30</f>
        <v>32.304959470771998</v>
      </c>
      <c r="FH30" s="125">
        <f>+FE30*100/FB30</f>
        <v>41.838635712238464</v>
      </c>
      <c r="FI30" s="125">
        <f>+FF30*100/FC30</f>
        <v>36.698772634707467</v>
      </c>
    </row>
    <row r="31" spans="1:165" ht="28.5">
      <c r="A31" s="103">
        <v>22</v>
      </c>
      <c r="B31" s="124" t="s">
        <v>148</v>
      </c>
      <c r="C31" s="117" t="s">
        <v>75</v>
      </c>
      <c r="D31" s="61">
        <v>14027</v>
      </c>
      <c r="E31" s="61">
        <v>13614</v>
      </c>
      <c r="F31" s="92">
        <f t="shared" si="1101"/>
        <v>27641</v>
      </c>
      <c r="G31" s="61">
        <v>12158</v>
      </c>
      <c r="H31" s="61">
        <v>12004</v>
      </c>
      <c r="I31" s="92">
        <f t="shared" si="1102"/>
        <v>24162</v>
      </c>
      <c r="J31" s="61">
        <v>1179</v>
      </c>
      <c r="K31" s="61">
        <v>1181</v>
      </c>
      <c r="L31" s="92">
        <f t="shared" si="1103"/>
        <v>2360</v>
      </c>
      <c r="M31" s="93">
        <f t="shared" si="1104"/>
        <v>13337</v>
      </c>
      <c r="N31" s="57">
        <f t="shared" si="1105"/>
        <v>13185</v>
      </c>
      <c r="O31" s="57">
        <f t="shared" si="1106"/>
        <v>26522</v>
      </c>
      <c r="P31" s="94">
        <f t="shared" si="1107"/>
        <v>0.95080915377486275</v>
      </c>
      <c r="Q31" s="94">
        <f t="shared" si="1108"/>
        <v>0.96848832084618774</v>
      </c>
      <c r="R31" s="94">
        <f t="shared" si="1109"/>
        <v>0.95951666003400748</v>
      </c>
      <c r="S31" s="61">
        <v>814</v>
      </c>
      <c r="T31" s="61">
        <v>581</v>
      </c>
      <c r="U31" s="92">
        <f t="shared" si="1110"/>
        <v>1395</v>
      </c>
      <c r="V31" s="61">
        <v>460</v>
      </c>
      <c r="W31" s="61">
        <v>310</v>
      </c>
      <c r="X31" s="92">
        <f t="shared" si="1111"/>
        <v>770</v>
      </c>
      <c r="Y31" s="61">
        <v>137</v>
      </c>
      <c r="Z31" s="61">
        <v>74</v>
      </c>
      <c r="AA31" s="92">
        <f t="shared" si="1112"/>
        <v>211</v>
      </c>
      <c r="AB31" s="93">
        <f t="shared" si="1113"/>
        <v>597</v>
      </c>
      <c r="AC31" s="57">
        <f t="shared" si="1114"/>
        <v>384</v>
      </c>
      <c r="AD31" s="57">
        <f t="shared" si="1115"/>
        <v>981</v>
      </c>
      <c r="AE31" s="94">
        <f t="shared" si="1116"/>
        <v>0.7334152334152334</v>
      </c>
      <c r="AF31" s="94">
        <f t="shared" si="1117"/>
        <v>0.66092943201376941</v>
      </c>
      <c r="AG31" s="94">
        <f t="shared" si="1118"/>
        <v>0.70322580645161292</v>
      </c>
      <c r="AH31" s="57">
        <f t="shared" si="1119"/>
        <v>14841</v>
      </c>
      <c r="AI31" s="57">
        <f t="shared" si="1120"/>
        <v>14195</v>
      </c>
      <c r="AJ31" s="57">
        <f t="shared" si="1121"/>
        <v>29036</v>
      </c>
      <c r="AK31" s="57">
        <f t="shared" si="1122"/>
        <v>12618</v>
      </c>
      <c r="AL31" s="57">
        <f t="shared" si="1123"/>
        <v>12314</v>
      </c>
      <c r="AM31" s="57">
        <f t="shared" si="1124"/>
        <v>24932</v>
      </c>
      <c r="AN31" s="57">
        <f t="shared" si="1125"/>
        <v>1316</v>
      </c>
      <c r="AO31" s="57">
        <f t="shared" si="1126"/>
        <v>1255</v>
      </c>
      <c r="AP31" s="57">
        <f t="shared" si="1127"/>
        <v>2571</v>
      </c>
      <c r="AQ31" s="57">
        <f t="shared" si="1128"/>
        <v>13934</v>
      </c>
      <c r="AR31" s="57">
        <f t="shared" si="1129"/>
        <v>13569</v>
      </c>
      <c r="AS31" s="57">
        <f t="shared" si="1130"/>
        <v>27503</v>
      </c>
      <c r="AT31" s="94">
        <f t="shared" si="1131"/>
        <v>0.9388855198436763</v>
      </c>
      <c r="AU31" s="94">
        <f t="shared" si="1132"/>
        <v>0.95589996477632966</v>
      </c>
      <c r="AV31" s="94">
        <f t="shared" si="1133"/>
        <v>0.94720347155255546</v>
      </c>
      <c r="AW31" s="61">
        <v>757</v>
      </c>
      <c r="AX31" s="61">
        <v>704</v>
      </c>
      <c r="AY31" s="92">
        <f t="shared" si="1134"/>
        <v>1461</v>
      </c>
      <c r="AZ31" s="61">
        <v>685</v>
      </c>
      <c r="BA31" s="61">
        <v>630</v>
      </c>
      <c r="BB31" s="92">
        <f t="shared" si="1135"/>
        <v>1315</v>
      </c>
      <c r="BC31" s="61">
        <v>48</v>
      </c>
      <c r="BD31" s="61">
        <v>68</v>
      </c>
      <c r="BE31" s="92">
        <f t="shared" si="1136"/>
        <v>116</v>
      </c>
      <c r="BF31" s="93">
        <f t="shared" si="1137"/>
        <v>733</v>
      </c>
      <c r="BG31" s="57">
        <f t="shared" si="1138"/>
        <v>698</v>
      </c>
      <c r="BH31" s="57">
        <f t="shared" si="1139"/>
        <v>1431</v>
      </c>
      <c r="BI31" s="94">
        <f t="shared" si="1140"/>
        <v>0.96829590488771466</v>
      </c>
      <c r="BJ31" s="94">
        <f t="shared" si="1141"/>
        <v>0.99147727272727271</v>
      </c>
      <c r="BK31" s="94">
        <f t="shared" si="1142"/>
        <v>0.97946611909650927</v>
      </c>
      <c r="BL31" s="61">
        <v>25</v>
      </c>
      <c r="BM31" s="61">
        <v>33</v>
      </c>
      <c r="BN31" s="92">
        <f t="shared" si="1143"/>
        <v>58</v>
      </c>
      <c r="BO31" s="61">
        <v>11</v>
      </c>
      <c r="BP31" s="61">
        <v>17</v>
      </c>
      <c r="BQ31" s="92">
        <f t="shared" si="1144"/>
        <v>28</v>
      </c>
      <c r="BR31" s="61">
        <v>8</v>
      </c>
      <c r="BS31" s="61">
        <v>3</v>
      </c>
      <c r="BT31" s="92">
        <f t="shared" si="1145"/>
        <v>11</v>
      </c>
      <c r="BU31" s="93">
        <f t="shared" si="1146"/>
        <v>19</v>
      </c>
      <c r="BV31" s="57">
        <f t="shared" si="1147"/>
        <v>20</v>
      </c>
      <c r="BW31" s="57">
        <f t="shared" si="1148"/>
        <v>39</v>
      </c>
      <c r="BX31" s="94">
        <f t="shared" si="1149"/>
        <v>0.76</v>
      </c>
      <c r="BY31" s="94">
        <f t="shared" si="1150"/>
        <v>0.60606060606060608</v>
      </c>
      <c r="BZ31" s="94">
        <f t="shared" si="1151"/>
        <v>0.67241379310344829</v>
      </c>
      <c r="CA31" s="57">
        <f t="shared" si="1152"/>
        <v>782</v>
      </c>
      <c r="CB31" s="57">
        <f t="shared" si="1153"/>
        <v>737</v>
      </c>
      <c r="CC31" s="57">
        <f t="shared" si="1154"/>
        <v>1519</v>
      </c>
      <c r="CD31" s="57">
        <f t="shared" si="1155"/>
        <v>696</v>
      </c>
      <c r="CE31" s="57">
        <f t="shared" si="1156"/>
        <v>647</v>
      </c>
      <c r="CF31" s="57">
        <f t="shared" si="1157"/>
        <v>1343</v>
      </c>
      <c r="CG31" s="57">
        <f t="shared" si="1158"/>
        <v>56</v>
      </c>
      <c r="CH31" s="57">
        <f t="shared" si="1159"/>
        <v>71</v>
      </c>
      <c r="CI31" s="57">
        <f t="shared" si="1160"/>
        <v>127</v>
      </c>
      <c r="CJ31" s="57">
        <f t="shared" si="1161"/>
        <v>752</v>
      </c>
      <c r="CK31" s="57">
        <f t="shared" si="1162"/>
        <v>718</v>
      </c>
      <c r="CL31" s="57">
        <f t="shared" si="1163"/>
        <v>1470</v>
      </c>
      <c r="CM31" s="94">
        <f t="shared" si="1164"/>
        <v>0.96163682864450128</v>
      </c>
      <c r="CN31" s="94">
        <f t="shared" si="1165"/>
        <v>0.97421981004070557</v>
      </c>
      <c r="CO31" s="94">
        <f t="shared" si="1166"/>
        <v>0.967741935483871</v>
      </c>
      <c r="CP31" s="61">
        <v>4658</v>
      </c>
      <c r="CQ31" s="61">
        <v>4947</v>
      </c>
      <c r="CR31" s="92">
        <f t="shared" si="1167"/>
        <v>9605</v>
      </c>
      <c r="CS31" s="61">
        <v>3763</v>
      </c>
      <c r="CT31" s="61">
        <v>4113</v>
      </c>
      <c r="CU31" s="92">
        <f t="shared" si="1168"/>
        <v>7876</v>
      </c>
      <c r="CV31" s="61">
        <v>533</v>
      </c>
      <c r="CW31" s="61">
        <v>607</v>
      </c>
      <c r="CX31" s="92">
        <f t="shared" si="1169"/>
        <v>1140</v>
      </c>
      <c r="CY31" s="93">
        <f t="shared" si="1170"/>
        <v>4296</v>
      </c>
      <c r="CZ31" s="57">
        <f t="shared" si="1171"/>
        <v>4720</v>
      </c>
      <c r="DA31" s="57">
        <f t="shared" si="1172"/>
        <v>9016</v>
      </c>
      <c r="DB31" s="94">
        <f t="shared" si="1173"/>
        <v>0.92228424216401894</v>
      </c>
      <c r="DC31" s="94">
        <f t="shared" si="1174"/>
        <v>0.95411360420456848</v>
      </c>
      <c r="DD31" s="94">
        <f t="shared" si="1175"/>
        <v>0.93867777199375324</v>
      </c>
      <c r="DE31" s="61">
        <v>237</v>
      </c>
      <c r="DF31" s="61">
        <v>172</v>
      </c>
      <c r="DG31" s="92">
        <f t="shared" si="1176"/>
        <v>409</v>
      </c>
      <c r="DH31" s="61">
        <v>134</v>
      </c>
      <c r="DI31" s="61">
        <v>85</v>
      </c>
      <c r="DJ31" s="92">
        <f t="shared" si="1177"/>
        <v>219</v>
      </c>
      <c r="DK31" s="61">
        <v>38</v>
      </c>
      <c r="DL31" s="61">
        <v>19</v>
      </c>
      <c r="DM31" s="92">
        <f t="shared" si="1178"/>
        <v>57</v>
      </c>
      <c r="DN31" s="93">
        <f t="shared" si="1179"/>
        <v>172</v>
      </c>
      <c r="DO31" s="57">
        <f t="shared" si="1180"/>
        <v>104</v>
      </c>
      <c r="DP31" s="57">
        <f t="shared" si="1181"/>
        <v>276</v>
      </c>
      <c r="DQ31" s="94">
        <f t="shared" si="1182"/>
        <v>0.72573839662447259</v>
      </c>
      <c r="DR31" s="94">
        <f t="shared" si="1183"/>
        <v>0.60465116279069764</v>
      </c>
      <c r="DS31" s="94">
        <f t="shared" si="1184"/>
        <v>0.67481662591687042</v>
      </c>
      <c r="DT31" s="57">
        <f t="shared" si="1185"/>
        <v>4895</v>
      </c>
      <c r="DU31" s="57">
        <f t="shared" si="1186"/>
        <v>5119</v>
      </c>
      <c r="DV31" s="57">
        <f t="shared" si="1187"/>
        <v>10014</v>
      </c>
      <c r="DW31" s="57">
        <f t="shared" si="1188"/>
        <v>3897</v>
      </c>
      <c r="DX31" s="57">
        <f t="shared" si="1189"/>
        <v>4198</v>
      </c>
      <c r="DY31" s="57">
        <f t="shared" si="1190"/>
        <v>8095</v>
      </c>
      <c r="DZ31" s="57">
        <f t="shared" si="1191"/>
        <v>571</v>
      </c>
      <c r="EA31" s="57">
        <f t="shared" si="1192"/>
        <v>626</v>
      </c>
      <c r="EB31" s="57">
        <f t="shared" si="1193"/>
        <v>1197</v>
      </c>
      <c r="EC31" s="57">
        <f t="shared" si="1194"/>
        <v>4468</v>
      </c>
      <c r="ED31" s="57">
        <f t="shared" si="1195"/>
        <v>4824</v>
      </c>
      <c r="EE31" s="57">
        <f t="shared" si="1196"/>
        <v>9292</v>
      </c>
      <c r="EF31" s="94">
        <f t="shared" si="1197"/>
        <v>0.91276813074565888</v>
      </c>
      <c r="EG31" s="94">
        <f t="shared" si="1198"/>
        <v>0.94237155694471575</v>
      </c>
      <c r="EH31" s="94">
        <f t="shared" si="1199"/>
        <v>0.92790093868583978</v>
      </c>
      <c r="EI31" s="57">
        <f t="shared" si="1200"/>
        <v>13934</v>
      </c>
      <c r="EJ31" s="57">
        <f t="shared" si="1201"/>
        <v>13569</v>
      </c>
      <c r="EK31" s="57">
        <f t="shared" si="1202"/>
        <v>27503</v>
      </c>
      <c r="EL31" s="130">
        <v>4591</v>
      </c>
      <c r="EM31" s="130">
        <v>6307</v>
      </c>
      <c r="EN31" s="57">
        <f t="shared" si="1203"/>
        <v>10898</v>
      </c>
      <c r="EO31" s="125">
        <f t="shared" si="1204"/>
        <v>32.948184297402037</v>
      </c>
      <c r="EP31" s="125">
        <f t="shared" si="1205"/>
        <v>46.480949222492448</v>
      </c>
      <c r="EQ31" s="125">
        <f t="shared" si="1206"/>
        <v>39.62476820710468</v>
      </c>
      <c r="ER31" s="57">
        <f t="shared" si="1207"/>
        <v>752</v>
      </c>
      <c r="ES31" s="57">
        <f t="shared" si="1208"/>
        <v>718</v>
      </c>
      <c r="ET31" s="57">
        <f t="shared" si="1209"/>
        <v>1470</v>
      </c>
      <c r="EU31" s="130">
        <v>267</v>
      </c>
      <c r="EV31" s="130">
        <v>314</v>
      </c>
      <c r="EW31" s="57">
        <f t="shared" si="1210"/>
        <v>581</v>
      </c>
      <c r="EX31" s="125">
        <f t="shared" si="1211"/>
        <v>35.505319148936174</v>
      </c>
      <c r="EY31" s="125">
        <f t="shared" si="1212"/>
        <v>43.732590529247908</v>
      </c>
      <c r="EZ31" s="125">
        <f t="shared" si="1213"/>
        <v>39.523809523809526</v>
      </c>
      <c r="FA31" s="57">
        <f t="shared" si="1214"/>
        <v>4468</v>
      </c>
      <c r="FB31" s="57">
        <f t="shared" si="1215"/>
        <v>4824</v>
      </c>
      <c r="FC31" s="57">
        <f t="shared" si="1216"/>
        <v>9292</v>
      </c>
      <c r="FD31" s="130">
        <v>1234</v>
      </c>
      <c r="FE31" s="130">
        <v>1972</v>
      </c>
      <c r="FF31" s="57">
        <f t="shared" si="1217"/>
        <v>3206</v>
      </c>
      <c r="FG31" s="125">
        <f t="shared" si="1218"/>
        <v>27.618621307072516</v>
      </c>
      <c r="FH31" s="125">
        <f t="shared" si="1219"/>
        <v>40.878938640132667</v>
      </c>
      <c r="FI31" s="125">
        <f t="shared" si="1220"/>
        <v>34.502798105897547</v>
      </c>
    </row>
    <row r="32" spans="1:165" ht="37.5" customHeight="1">
      <c r="A32" s="103">
        <v>23</v>
      </c>
      <c r="B32" s="124" t="s">
        <v>149</v>
      </c>
      <c r="C32" s="117" t="s">
        <v>49</v>
      </c>
      <c r="D32" s="61">
        <v>11012</v>
      </c>
      <c r="E32" s="61">
        <v>14432</v>
      </c>
      <c r="F32" s="92">
        <f t="shared" si="1101"/>
        <v>25444</v>
      </c>
      <c r="G32" s="61">
        <v>8448</v>
      </c>
      <c r="H32" s="61">
        <v>12123</v>
      </c>
      <c r="I32" s="92">
        <f t="shared" si="1102"/>
        <v>20571</v>
      </c>
      <c r="J32" s="62"/>
      <c r="K32" s="62"/>
      <c r="L32" s="62"/>
      <c r="M32" s="93">
        <f t="shared" si="1104"/>
        <v>8448</v>
      </c>
      <c r="N32" s="57">
        <f t="shared" si="1105"/>
        <v>12123</v>
      </c>
      <c r="O32" s="57">
        <f t="shared" si="1106"/>
        <v>20571</v>
      </c>
      <c r="P32" s="94">
        <f t="shared" si="1107"/>
        <v>0.76716309480566658</v>
      </c>
      <c r="Q32" s="94">
        <f t="shared" si="1108"/>
        <v>0.84000831485587579</v>
      </c>
      <c r="R32" s="94">
        <f t="shared" si="1109"/>
        <v>0.80848137085363936</v>
      </c>
      <c r="S32" s="61">
        <v>2254</v>
      </c>
      <c r="T32" s="61">
        <v>2325</v>
      </c>
      <c r="U32" s="92">
        <f t="shared" si="1110"/>
        <v>4579</v>
      </c>
      <c r="V32" s="61">
        <v>743</v>
      </c>
      <c r="W32" s="61">
        <v>1014</v>
      </c>
      <c r="X32" s="92">
        <f t="shared" si="1111"/>
        <v>1757</v>
      </c>
      <c r="Y32" s="62"/>
      <c r="Z32" s="62"/>
      <c r="AA32" s="62"/>
      <c r="AB32" s="93">
        <f t="shared" si="1113"/>
        <v>743</v>
      </c>
      <c r="AC32" s="57">
        <f t="shared" si="1114"/>
        <v>1014</v>
      </c>
      <c r="AD32" s="57">
        <f t="shared" si="1115"/>
        <v>1757</v>
      </c>
      <c r="AE32" s="94">
        <f t="shared" si="1116"/>
        <v>0.32963620230700974</v>
      </c>
      <c r="AF32" s="94">
        <f t="shared" si="1117"/>
        <v>0.43612903225806454</v>
      </c>
      <c r="AG32" s="94">
        <f t="shared" si="1118"/>
        <v>0.3837082332386984</v>
      </c>
      <c r="AH32" s="57">
        <f t="shared" si="1119"/>
        <v>13266</v>
      </c>
      <c r="AI32" s="57">
        <f t="shared" si="1120"/>
        <v>16757</v>
      </c>
      <c r="AJ32" s="57">
        <f t="shared" si="1121"/>
        <v>30023</v>
      </c>
      <c r="AK32" s="57">
        <f t="shared" si="1122"/>
        <v>9191</v>
      </c>
      <c r="AL32" s="57">
        <f t="shared" si="1123"/>
        <v>13137</v>
      </c>
      <c r="AM32" s="57">
        <f t="shared" si="1124"/>
        <v>22328</v>
      </c>
      <c r="AN32" s="127"/>
      <c r="AO32" s="127"/>
      <c r="AP32" s="127"/>
      <c r="AQ32" s="57">
        <f t="shared" si="1128"/>
        <v>9191</v>
      </c>
      <c r="AR32" s="57">
        <f t="shared" si="1129"/>
        <v>13137</v>
      </c>
      <c r="AS32" s="57">
        <f t="shared" si="1130"/>
        <v>22328</v>
      </c>
      <c r="AT32" s="94">
        <f t="shared" si="1131"/>
        <v>0.6928237599879391</v>
      </c>
      <c r="AU32" s="94">
        <f t="shared" si="1132"/>
        <v>0.78397087784209585</v>
      </c>
      <c r="AV32" s="94">
        <f t="shared" si="1133"/>
        <v>0.74369649935049797</v>
      </c>
      <c r="AW32" s="61">
        <v>85</v>
      </c>
      <c r="AX32" s="61">
        <v>79</v>
      </c>
      <c r="AY32" s="92">
        <f t="shared" si="1134"/>
        <v>164</v>
      </c>
      <c r="AZ32" s="61">
        <v>58</v>
      </c>
      <c r="BA32" s="61">
        <v>61</v>
      </c>
      <c r="BB32" s="92">
        <f t="shared" si="1135"/>
        <v>119</v>
      </c>
      <c r="BC32" s="62"/>
      <c r="BD32" s="62"/>
      <c r="BE32" s="62"/>
      <c r="BF32" s="93">
        <f t="shared" si="1137"/>
        <v>58</v>
      </c>
      <c r="BG32" s="57">
        <f t="shared" si="1138"/>
        <v>61</v>
      </c>
      <c r="BH32" s="57">
        <f t="shared" si="1139"/>
        <v>119</v>
      </c>
      <c r="BI32" s="94">
        <f t="shared" si="1140"/>
        <v>0.68235294117647061</v>
      </c>
      <c r="BJ32" s="94">
        <f t="shared" si="1141"/>
        <v>0.77215189873417722</v>
      </c>
      <c r="BK32" s="94">
        <f t="shared" si="1142"/>
        <v>0.72560975609756095</v>
      </c>
      <c r="BL32" s="61">
        <v>10</v>
      </c>
      <c r="BM32" s="61">
        <v>8</v>
      </c>
      <c r="BN32" s="92">
        <f t="shared" si="1143"/>
        <v>18</v>
      </c>
      <c r="BO32" s="61">
        <v>5</v>
      </c>
      <c r="BP32" s="61">
        <v>4</v>
      </c>
      <c r="BQ32" s="92">
        <f t="shared" si="1144"/>
        <v>9</v>
      </c>
      <c r="BR32" s="62"/>
      <c r="BS32" s="62"/>
      <c r="BT32" s="62"/>
      <c r="BU32" s="93">
        <f t="shared" si="1146"/>
        <v>5</v>
      </c>
      <c r="BV32" s="57">
        <f t="shared" si="1147"/>
        <v>4</v>
      </c>
      <c r="BW32" s="57">
        <f t="shared" si="1148"/>
        <v>9</v>
      </c>
      <c r="BX32" s="94">
        <f t="shared" si="1149"/>
        <v>0.5</v>
      </c>
      <c r="BY32" s="94">
        <f t="shared" si="1150"/>
        <v>0.5</v>
      </c>
      <c r="BZ32" s="94">
        <f t="shared" si="1151"/>
        <v>0.5</v>
      </c>
      <c r="CA32" s="57">
        <f t="shared" si="1152"/>
        <v>95</v>
      </c>
      <c r="CB32" s="57">
        <f t="shared" si="1153"/>
        <v>87</v>
      </c>
      <c r="CC32" s="57">
        <f t="shared" si="1154"/>
        <v>182</v>
      </c>
      <c r="CD32" s="57">
        <f t="shared" si="1155"/>
        <v>63</v>
      </c>
      <c r="CE32" s="57">
        <f t="shared" si="1156"/>
        <v>65</v>
      </c>
      <c r="CF32" s="57">
        <f t="shared" si="1157"/>
        <v>128</v>
      </c>
      <c r="CG32" s="127"/>
      <c r="CH32" s="127"/>
      <c r="CI32" s="127"/>
      <c r="CJ32" s="57">
        <f t="shared" si="1161"/>
        <v>63</v>
      </c>
      <c r="CK32" s="57">
        <f t="shared" si="1162"/>
        <v>65</v>
      </c>
      <c r="CL32" s="57">
        <f t="shared" si="1163"/>
        <v>128</v>
      </c>
      <c r="CM32" s="94">
        <f t="shared" si="1164"/>
        <v>0.66315789473684206</v>
      </c>
      <c r="CN32" s="94">
        <f t="shared" si="1165"/>
        <v>0.74712643678160917</v>
      </c>
      <c r="CO32" s="94">
        <f t="shared" si="1166"/>
        <v>0.70329670329670335</v>
      </c>
      <c r="CP32" s="61">
        <v>9916</v>
      </c>
      <c r="CQ32" s="61">
        <v>13289</v>
      </c>
      <c r="CR32" s="92">
        <f t="shared" si="1167"/>
        <v>23205</v>
      </c>
      <c r="CS32" s="61">
        <v>7660</v>
      </c>
      <c r="CT32" s="61">
        <v>11199</v>
      </c>
      <c r="CU32" s="92">
        <f t="shared" si="1168"/>
        <v>18859</v>
      </c>
      <c r="CV32" s="62"/>
      <c r="CW32" s="62"/>
      <c r="CX32" s="62"/>
      <c r="CY32" s="93">
        <f t="shared" si="1170"/>
        <v>7660</v>
      </c>
      <c r="CZ32" s="57">
        <f t="shared" si="1171"/>
        <v>11199</v>
      </c>
      <c r="DA32" s="57">
        <f t="shared" si="1172"/>
        <v>18859</v>
      </c>
      <c r="DB32" s="94">
        <f t="shared" si="1173"/>
        <v>0.77248890681726501</v>
      </c>
      <c r="DC32" s="94">
        <f t="shared" si="1174"/>
        <v>0.8427270674994356</v>
      </c>
      <c r="DD32" s="94">
        <f t="shared" si="1175"/>
        <v>0.81271277741865977</v>
      </c>
      <c r="DE32" s="61">
        <v>2106</v>
      </c>
      <c r="DF32" s="61">
        <v>2236</v>
      </c>
      <c r="DG32" s="92">
        <f t="shared" si="1176"/>
        <v>4342</v>
      </c>
      <c r="DH32" s="61">
        <v>679</v>
      </c>
      <c r="DI32" s="61">
        <v>959</v>
      </c>
      <c r="DJ32" s="92">
        <f t="shared" si="1177"/>
        <v>1638</v>
      </c>
      <c r="DK32" s="62"/>
      <c r="DL32" s="62"/>
      <c r="DM32" s="62"/>
      <c r="DN32" s="93">
        <f t="shared" si="1179"/>
        <v>679</v>
      </c>
      <c r="DO32" s="57">
        <f t="shared" si="1180"/>
        <v>959</v>
      </c>
      <c r="DP32" s="57">
        <f t="shared" si="1181"/>
        <v>1638</v>
      </c>
      <c r="DQ32" s="94">
        <f t="shared" si="1182"/>
        <v>0.32241215574548909</v>
      </c>
      <c r="DR32" s="94">
        <f t="shared" si="1183"/>
        <v>0.42889087656529518</v>
      </c>
      <c r="DS32" s="94">
        <f t="shared" si="1184"/>
        <v>0.3772455089820359</v>
      </c>
      <c r="DT32" s="57">
        <f t="shared" si="1185"/>
        <v>12022</v>
      </c>
      <c r="DU32" s="57">
        <f t="shared" si="1186"/>
        <v>15525</v>
      </c>
      <c r="DV32" s="57">
        <f t="shared" si="1187"/>
        <v>27547</v>
      </c>
      <c r="DW32" s="57">
        <f t="shared" si="1188"/>
        <v>8339</v>
      </c>
      <c r="DX32" s="57">
        <f t="shared" si="1189"/>
        <v>12158</v>
      </c>
      <c r="DY32" s="57">
        <f t="shared" si="1190"/>
        <v>20497</v>
      </c>
      <c r="DZ32" s="127"/>
      <c r="EA32" s="127"/>
      <c r="EB32" s="127"/>
      <c r="EC32" s="57">
        <f t="shared" si="1194"/>
        <v>8339</v>
      </c>
      <c r="ED32" s="57">
        <f t="shared" si="1195"/>
        <v>12158</v>
      </c>
      <c r="EE32" s="57">
        <f t="shared" si="1196"/>
        <v>20497</v>
      </c>
      <c r="EF32" s="94">
        <f t="shared" si="1197"/>
        <v>0.69364498419564136</v>
      </c>
      <c r="EG32" s="94">
        <f t="shared" si="1198"/>
        <v>0.78312399355877615</v>
      </c>
      <c r="EH32" s="94">
        <f t="shared" si="1199"/>
        <v>0.74407376483827636</v>
      </c>
      <c r="EI32" s="57">
        <f t="shared" si="1200"/>
        <v>9191</v>
      </c>
      <c r="EJ32" s="57">
        <f t="shared" si="1201"/>
        <v>13137</v>
      </c>
      <c r="EK32" s="57">
        <f t="shared" si="1202"/>
        <v>22328</v>
      </c>
      <c r="EL32" s="130">
        <v>816</v>
      </c>
      <c r="EM32" s="130">
        <v>1361</v>
      </c>
      <c r="EN32" s="57">
        <f t="shared" si="1203"/>
        <v>2177</v>
      </c>
      <c r="EO32" s="125">
        <f t="shared" si="1204"/>
        <v>8.8782504624088787</v>
      </c>
      <c r="EP32" s="125">
        <f t="shared" si="1205"/>
        <v>10.360051762198371</v>
      </c>
      <c r="EQ32" s="125">
        <f t="shared" si="1206"/>
        <v>9.7500895736295234</v>
      </c>
      <c r="ER32" s="57">
        <f t="shared" si="1207"/>
        <v>63</v>
      </c>
      <c r="ES32" s="57">
        <f t="shared" si="1208"/>
        <v>65</v>
      </c>
      <c r="ET32" s="57">
        <f t="shared" si="1209"/>
        <v>128</v>
      </c>
      <c r="EU32" s="130">
        <v>10</v>
      </c>
      <c r="EV32" s="130">
        <v>13</v>
      </c>
      <c r="EW32" s="57">
        <f t="shared" si="1210"/>
        <v>23</v>
      </c>
      <c r="EX32" s="125">
        <f t="shared" si="1211"/>
        <v>15.873015873015873</v>
      </c>
      <c r="EY32" s="125">
        <f t="shared" si="1212"/>
        <v>20</v>
      </c>
      <c r="EZ32" s="125">
        <f t="shared" si="1213"/>
        <v>17.96875</v>
      </c>
      <c r="FA32" s="57">
        <f t="shared" si="1214"/>
        <v>8339</v>
      </c>
      <c r="FB32" s="57">
        <f t="shared" si="1215"/>
        <v>12158</v>
      </c>
      <c r="FC32" s="57">
        <f t="shared" si="1216"/>
        <v>20497</v>
      </c>
      <c r="FD32" s="130">
        <v>663</v>
      </c>
      <c r="FE32" s="130">
        <v>1122</v>
      </c>
      <c r="FF32" s="57">
        <f t="shared" si="1217"/>
        <v>1785</v>
      </c>
      <c r="FG32" s="125">
        <f t="shared" si="1218"/>
        <v>7.9505935963544792</v>
      </c>
      <c r="FH32" s="125">
        <f t="shared" si="1219"/>
        <v>9.2284915282118778</v>
      </c>
      <c r="FI32" s="125">
        <f t="shared" si="1220"/>
        <v>8.708591501195297</v>
      </c>
    </row>
    <row r="33" spans="1:165" ht="42.75" customHeight="1">
      <c r="A33" s="103">
        <v>24</v>
      </c>
      <c r="B33" s="124" t="s">
        <v>150</v>
      </c>
      <c r="C33" s="117" t="s">
        <v>50</v>
      </c>
      <c r="D33" s="61">
        <v>5628</v>
      </c>
      <c r="E33" s="61">
        <v>6513</v>
      </c>
      <c r="F33" s="92">
        <f t="shared" si="1101"/>
        <v>12141</v>
      </c>
      <c r="G33" s="61">
        <v>4433</v>
      </c>
      <c r="H33" s="61">
        <v>5205</v>
      </c>
      <c r="I33" s="92">
        <f t="shared" si="1102"/>
        <v>9638</v>
      </c>
      <c r="J33" s="61">
        <v>47</v>
      </c>
      <c r="K33" s="61">
        <v>21</v>
      </c>
      <c r="L33" s="92">
        <f t="shared" ref="L33" si="1305">J33+K33</f>
        <v>68</v>
      </c>
      <c r="M33" s="93">
        <f t="shared" si="1104"/>
        <v>4480</v>
      </c>
      <c r="N33" s="57">
        <f t="shared" si="1105"/>
        <v>5226</v>
      </c>
      <c r="O33" s="57">
        <f t="shared" si="1106"/>
        <v>9706</v>
      </c>
      <c r="P33" s="94">
        <f t="shared" si="1107"/>
        <v>0.79601990049751248</v>
      </c>
      <c r="Q33" s="94">
        <f t="shared" si="1108"/>
        <v>0.80239520958083832</v>
      </c>
      <c r="R33" s="94">
        <f t="shared" si="1109"/>
        <v>0.79943991433984019</v>
      </c>
      <c r="S33" s="61">
        <v>105</v>
      </c>
      <c r="T33" s="61">
        <v>79</v>
      </c>
      <c r="U33" s="92">
        <f t="shared" si="1110"/>
        <v>184</v>
      </c>
      <c r="V33" s="61">
        <v>36</v>
      </c>
      <c r="W33" s="61">
        <v>27</v>
      </c>
      <c r="X33" s="92">
        <f t="shared" si="1111"/>
        <v>63</v>
      </c>
      <c r="Y33" s="61">
        <v>1</v>
      </c>
      <c r="Z33" s="61">
        <v>0</v>
      </c>
      <c r="AA33" s="92">
        <f t="shared" ref="AA33" si="1306">Y33+Z33</f>
        <v>1</v>
      </c>
      <c r="AB33" s="93">
        <f t="shared" si="1113"/>
        <v>37</v>
      </c>
      <c r="AC33" s="57">
        <f t="shared" si="1114"/>
        <v>27</v>
      </c>
      <c r="AD33" s="57">
        <f t="shared" si="1115"/>
        <v>64</v>
      </c>
      <c r="AE33" s="94">
        <f t="shared" si="1116"/>
        <v>0.35238095238095241</v>
      </c>
      <c r="AF33" s="94">
        <f t="shared" si="1117"/>
        <v>0.34177215189873417</v>
      </c>
      <c r="AG33" s="94">
        <f t="shared" si="1118"/>
        <v>0.34782608695652173</v>
      </c>
      <c r="AH33" s="57">
        <f t="shared" si="1119"/>
        <v>5733</v>
      </c>
      <c r="AI33" s="57">
        <f t="shared" si="1120"/>
        <v>6592</v>
      </c>
      <c r="AJ33" s="57">
        <f t="shared" si="1121"/>
        <v>12325</v>
      </c>
      <c r="AK33" s="57">
        <f t="shared" si="1122"/>
        <v>4469</v>
      </c>
      <c r="AL33" s="57">
        <f t="shared" si="1123"/>
        <v>5232</v>
      </c>
      <c r="AM33" s="57">
        <f t="shared" si="1124"/>
        <v>9701</v>
      </c>
      <c r="AN33" s="57">
        <f t="shared" ref="AN33" si="1307">J33+Y33</f>
        <v>48</v>
      </c>
      <c r="AO33" s="57">
        <f t="shared" ref="AO33" si="1308">K33+Z33</f>
        <v>21</v>
      </c>
      <c r="AP33" s="57">
        <f t="shared" ref="AP33" si="1309">L33+AA33</f>
        <v>69</v>
      </c>
      <c r="AQ33" s="57">
        <f t="shared" si="1128"/>
        <v>4517</v>
      </c>
      <c r="AR33" s="57">
        <f t="shared" si="1129"/>
        <v>5253</v>
      </c>
      <c r="AS33" s="57">
        <f t="shared" si="1130"/>
        <v>9770</v>
      </c>
      <c r="AT33" s="94">
        <f t="shared" si="1131"/>
        <v>0.78789464503750217</v>
      </c>
      <c r="AU33" s="94">
        <f t="shared" si="1132"/>
        <v>0.796875</v>
      </c>
      <c r="AV33" s="94">
        <f t="shared" si="1133"/>
        <v>0.7926977687626775</v>
      </c>
      <c r="AW33" s="61">
        <v>17</v>
      </c>
      <c r="AX33" s="61">
        <v>12</v>
      </c>
      <c r="AY33" s="92">
        <f t="shared" si="1134"/>
        <v>29</v>
      </c>
      <c r="AZ33" s="61">
        <v>14</v>
      </c>
      <c r="BA33" s="61">
        <v>11</v>
      </c>
      <c r="BB33" s="92">
        <f t="shared" si="1135"/>
        <v>25</v>
      </c>
      <c r="BC33" s="61">
        <v>1</v>
      </c>
      <c r="BD33" s="61">
        <v>0</v>
      </c>
      <c r="BE33" s="92">
        <f t="shared" ref="BE33" si="1310">BC33+BD33</f>
        <v>1</v>
      </c>
      <c r="BF33" s="93">
        <f t="shared" si="1137"/>
        <v>15</v>
      </c>
      <c r="BG33" s="57">
        <f t="shared" si="1138"/>
        <v>11</v>
      </c>
      <c r="BH33" s="57">
        <f t="shared" si="1139"/>
        <v>26</v>
      </c>
      <c r="BI33" s="94">
        <f t="shared" si="1140"/>
        <v>0.88235294117647056</v>
      </c>
      <c r="BJ33" s="94">
        <f t="shared" si="1141"/>
        <v>0.91666666666666663</v>
      </c>
      <c r="BK33" s="94">
        <f t="shared" si="1142"/>
        <v>0.89655172413793105</v>
      </c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57">
        <f t="shared" si="1152"/>
        <v>17</v>
      </c>
      <c r="CB33" s="57">
        <f t="shared" si="1153"/>
        <v>12</v>
      </c>
      <c r="CC33" s="57">
        <f t="shared" si="1154"/>
        <v>29</v>
      </c>
      <c r="CD33" s="57">
        <f t="shared" si="1155"/>
        <v>14</v>
      </c>
      <c r="CE33" s="57">
        <f t="shared" si="1156"/>
        <v>11</v>
      </c>
      <c r="CF33" s="57">
        <f t="shared" si="1157"/>
        <v>25</v>
      </c>
      <c r="CG33" s="57">
        <f t="shared" ref="CG33" si="1311">BC33+BR33</f>
        <v>1</v>
      </c>
      <c r="CH33" s="57">
        <f t="shared" ref="CH33" si="1312">BD33+BS33</f>
        <v>0</v>
      </c>
      <c r="CI33" s="57">
        <f t="shared" ref="CI33" si="1313">BE33+BT33</f>
        <v>1</v>
      </c>
      <c r="CJ33" s="57">
        <f t="shared" si="1161"/>
        <v>15</v>
      </c>
      <c r="CK33" s="57">
        <f t="shared" si="1162"/>
        <v>11</v>
      </c>
      <c r="CL33" s="57">
        <f t="shared" si="1163"/>
        <v>26</v>
      </c>
      <c r="CM33" s="94">
        <f t="shared" si="1164"/>
        <v>0.88235294117647056</v>
      </c>
      <c r="CN33" s="94">
        <f t="shared" si="1165"/>
        <v>0.91666666666666663</v>
      </c>
      <c r="CO33" s="94">
        <f t="shared" si="1166"/>
        <v>0.89655172413793105</v>
      </c>
      <c r="CP33" s="61">
        <v>5554</v>
      </c>
      <c r="CQ33" s="61">
        <v>6425</v>
      </c>
      <c r="CR33" s="92">
        <f t="shared" si="1167"/>
        <v>11979</v>
      </c>
      <c r="CS33" s="61">
        <v>4375</v>
      </c>
      <c r="CT33" s="61">
        <v>5128</v>
      </c>
      <c r="CU33" s="92">
        <f t="shared" si="1168"/>
        <v>9503</v>
      </c>
      <c r="CV33" s="104">
        <v>45</v>
      </c>
      <c r="CW33" s="104">
        <v>20</v>
      </c>
      <c r="CX33" s="92">
        <f t="shared" ref="CX33" si="1314">CV33+CW33</f>
        <v>65</v>
      </c>
      <c r="CY33" s="93">
        <f t="shared" si="1170"/>
        <v>4420</v>
      </c>
      <c r="CZ33" s="57">
        <f t="shared" si="1171"/>
        <v>5148</v>
      </c>
      <c r="DA33" s="57">
        <f t="shared" si="1172"/>
        <v>9568</v>
      </c>
      <c r="DB33" s="94">
        <f t="shared" si="1173"/>
        <v>0.79582283039250989</v>
      </c>
      <c r="DC33" s="94">
        <f t="shared" si="1174"/>
        <v>0.8012451361867704</v>
      </c>
      <c r="DD33" s="94">
        <f t="shared" si="1175"/>
        <v>0.79873111278069953</v>
      </c>
      <c r="DE33" s="61">
        <v>104</v>
      </c>
      <c r="DF33" s="61">
        <v>79</v>
      </c>
      <c r="DG33" s="92">
        <f t="shared" si="1176"/>
        <v>183</v>
      </c>
      <c r="DH33" s="61">
        <v>36</v>
      </c>
      <c r="DI33" s="61">
        <v>27</v>
      </c>
      <c r="DJ33" s="92">
        <f t="shared" si="1177"/>
        <v>63</v>
      </c>
      <c r="DK33" s="61">
        <v>1</v>
      </c>
      <c r="DL33" s="61">
        <v>0</v>
      </c>
      <c r="DM33" s="92">
        <f t="shared" ref="DM33" si="1315">DK33+DL33</f>
        <v>1</v>
      </c>
      <c r="DN33" s="93">
        <f t="shared" si="1179"/>
        <v>37</v>
      </c>
      <c r="DO33" s="57">
        <f t="shared" si="1180"/>
        <v>27</v>
      </c>
      <c r="DP33" s="57">
        <f t="shared" si="1181"/>
        <v>64</v>
      </c>
      <c r="DQ33" s="94">
        <f t="shared" si="1182"/>
        <v>0.35576923076923078</v>
      </c>
      <c r="DR33" s="94">
        <f t="shared" si="1183"/>
        <v>0.34177215189873417</v>
      </c>
      <c r="DS33" s="94">
        <f t="shared" si="1184"/>
        <v>0.34972677595628415</v>
      </c>
      <c r="DT33" s="57">
        <f t="shared" si="1185"/>
        <v>5658</v>
      </c>
      <c r="DU33" s="57">
        <f t="shared" si="1186"/>
        <v>6504</v>
      </c>
      <c r="DV33" s="57">
        <f t="shared" si="1187"/>
        <v>12162</v>
      </c>
      <c r="DW33" s="57">
        <f t="shared" si="1188"/>
        <v>4411</v>
      </c>
      <c r="DX33" s="57">
        <f t="shared" si="1189"/>
        <v>5155</v>
      </c>
      <c r="DY33" s="57">
        <f t="shared" si="1190"/>
        <v>9566</v>
      </c>
      <c r="DZ33" s="57">
        <f t="shared" ref="DZ33" si="1316">CV33+DK33</f>
        <v>46</v>
      </c>
      <c r="EA33" s="57">
        <f t="shared" ref="EA33" si="1317">CW33+DL33</f>
        <v>20</v>
      </c>
      <c r="EB33" s="57">
        <f t="shared" ref="EB33" si="1318">CX33+DM33</f>
        <v>66</v>
      </c>
      <c r="EC33" s="57">
        <f t="shared" si="1194"/>
        <v>4457</v>
      </c>
      <c r="ED33" s="57">
        <f t="shared" si="1195"/>
        <v>5175</v>
      </c>
      <c r="EE33" s="57">
        <f t="shared" si="1196"/>
        <v>9632</v>
      </c>
      <c r="EF33" s="94">
        <f t="shared" si="1197"/>
        <v>0.78773418168964293</v>
      </c>
      <c r="EG33" s="94">
        <f t="shared" si="1198"/>
        <v>0.79566420664206639</v>
      </c>
      <c r="EH33" s="94">
        <f t="shared" si="1199"/>
        <v>0.79197500411116595</v>
      </c>
      <c r="EI33" s="57">
        <f t="shared" si="1200"/>
        <v>4517</v>
      </c>
      <c r="EJ33" s="57">
        <f t="shared" si="1201"/>
        <v>5253</v>
      </c>
      <c r="EK33" s="57">
        <f t="shared" si="1202"/>
        <v>9770</v>
      </c>
      <c r="EL33" s="130">
        <v>1361</v>
      </c>
      <c r="EM33" s="130">
        <v>1822</v>
      </c>
      <c r="EN33" s="57">
        <f t="shared" si="1203"/>
        <v>3183</v>
      </c>
      <c r="EO33" s="125">
        <f t="shared" si="1204"/>
        <v>30.130617666592872</v>
      </c>
      <c r="EP33" s="125">
        <f t="shared" si="1205"/>
        <v>34.684941937940224</v>
      </c>
      <c r="EQ33" s="125">
        <f t="shared" si="1206"/>
        <v>32.579324462640734</v>
      </c>
      <c r="ER33" s="57">
        <f t="shared" si="1207"/>
        <v>15</v>
      </c>
      <c r="ES33" s="57">
        <f t="shared" si="1208"/>
        <v>11</v>
      </c>
      <c r="ET33" s="57">
        <f t="shared" si="1209"/>
        <v>26</v>
      </c>
      <c r="EU33" s="130">
        <v>7</v>
      </c>
      <c r="EV33" s="130">
        <v>4</v>
      </c>
      <c r="EW33" s="57">
        <f t="shared" si="1210"/>
        <v>11</v>
      </c>
      <c r="EX33" s="125">
        <f t="shared" si="1211"/>
        <v>46.666666666666664</v>
      </c>
      <c r="EY33" s="125">
        <f t="shared" si="1212"/>
        <v>36.363636363636367</v>
      </c>
      <c r="EZ33" s="125">
        <f t="shared" si="1213"/>
        <v>42.307692307692307</v>
      </c>
      <c r="FA33" s="57">
        <f t="shared" si="1214"/>
        <v>4457</v>
      </c>
      <c r="FB33" s="57">
        <f t="shared" si="1215"/>
        <v>5175</v>
      </c>
      <c r="FC33" s="57">
        <f t="shared" si="1216"/>
        <v>9632</v>
      </c>
      <c r="FD33" s="130">
        <v>1414</v>
      </c>
      <c r="FE33" s="130">
        <v>1792</v>
      </c>
      <c r="FF33" s="57">
        <f t="shared" si="1217"/>
        <v>3206</v>
      </c>
      <c r="FG33" s="125">
        <f t="shared" si="1218"/>
        <v>31.72537581332735</v>
      </c>
      <c r="FH33" s="125">
        <f t="shared" si="1219"/>
        <v>34.628019323671495</v>
      </c>
      <c r="FI33" s="125">
        <f t="shared" si="1220"/>
        <v>33.284883720930232</v>
      </c>
    </row>
    <row r="34" spans="1:165" ht="49.5" customHeight="1">
      <c r="A34" s="103">
        <v>25</v>
      </c>
      <c r="B34" s="124" t="s">
        <v>151</v>
      </c>
      <c r="C34" s="117" t="s">
        <v>51</v>
      </c>
      <c r="D34" s="61">
        <v>6018</v>
      </c>
      <c r="E34" s="61">
        <v>7164</v>
      </c>
      <c r="F34" s="92">
        <f t="shared" si="1101"/>
        <v>13182</v>
      </c>
      <c r="G34" s="61">
        <v>4560</v>
      </c>
      <c r="H34" s="61">
        <v>6133</v>
      </c>
      <c r="I34" s="92">
        <f t="shared" si="1102"/>
        <v>10693</v>
      </c>
      <c r="J34" s="62"/>
      <c r="K34" s="62"/>
      <c r="L34" s="62"/>
      <c r="M34" s="93">
        <f t="shared" si="1104"/>
        <v>4560</v>
      </c>
      <c r="N34" s="57">
        <f t="shared" si="1105"/>
        <v>6133</v>
      </c>
      <c r="O34" s="57">
        <f t="shared" si="1106"/>
        <v>10693</v>
      </c>
      <c r="P34" s="94">
        <f t="shared" si="1107"/>
        <v>0.75772681954137588</v>
      </c>
      <c r="Q34" s="94">
        <f t="shared" si="1108"/>
        <v>0.85608598548297044</v>
      </c>
      <c r="R34" s="94">
        <f t="shared" si="1109"/>
        <v>0.81118191473221057</v>
      </c>
      <c r="S34" s="61">
        <v>1319</v>
      </c>
      <c r="T34" s="61">
        <v>950</v>
      </c>
      <c r="U34" s="92">
        <f t="shared" si="1110"/>
        <v>2269</v>
      </c>
      <c r="V34" s="61">
        <v>400</v>
      </c>
      <c r="W34" s="61">
        <v>298</v>
      </c>
      <c r="X34" s="92">
        <f t="shared" si="1111"/>
        <v>698</v>
      </c>
      <c r="Y34" s="62"/>
      <c r="Z34" s="62"/>
      <c r="AA34" s="62"/>
      <c r="AB34" s="93">
        <f t="shared" si="1113"/>
        <v>400</v>
      </c>
      <c r="AC34" s="57">
        <f t="shared" si="1114"/>
        <v>298</v>
      </c>
      <c r="AD34" s="57">
        <f t="shared" si="1115"/>
        <v>698</v>
      </c>
      <c r="AE34" s="94">
        <f t="shared" si="1116"/>
        <v>0.30326004548900681</v>
      </c>
      <c r="AF34" s="94">
        <f t="shared" si="1117"/>
        <v>0.31368421052631579</v>
      </c>
      <c r="AG34" s="94">
        <f t="shared" si="1118"/>
        <v>0.30762450418686649</v>
      </c>
      <c r="AH34" s="57">
        <f t="shared" si="1119"/>
        <v>7337</v>
      </c>
      <c r="AI34" s="57">
        <f t="shared" si="1120"/>
        <v>8114</v>
      </c>
      <c r="AJ34" s="57">
        <f t="shared" si="1121"/>
        <v>15451</v>
      </c>
      <c r="AK34" s="57">
        <f t="shared" si="1122"/>
        <v>4960</v>
      </c>
      <c r="AL34" s="57">
        <f t="shared" si="1123"/>
        <v>6431</v>
      </c>
      <c r="AM34" s="57">
        <f t="shared" si="1124"/>
        <v>11391</v>
      </c>
      <c r="AN34" s="127"/>
      <c r="AO34" s="127"/>
      <c r="AP34" s="127"/>
      <c r="AQ34" s="57">
        <f t="shared" si="1128"/>
        <v>4960</v>
      </c>
      <c r="AR34" s="57">
        <f t="shared" si="1129"/>
        <v>6431</v>
      </c>
      <c r="AS34" s="57">
        <f t="shared" si="1130"/>
        <v>11391</v>
      </c>
      <c r="AT34" s="94">
        <f t="shared" si="1131"/>
        <v>0.67602562355186047</v>
      </c>
      <c r="AU34" s="94">
        <f t="shared" si="1132"/>
        <v>0.79258072467340401</v>
      </c>
      <c r="AV34" s="94">
        <f t="shared" si="1133"/>
        <v>0.73723383599767001</v>
      </c>
      <c r="AW34" s="61">
        <v>56</v>
      </c>
      <c r="AX34" s="61">
        <v>63</v>
      </c>
      <c r="AY34" s="92">
        <f t="shared" si="1134"/>
        <v>119</v>
      </c>
      <c r="AZ34" s="61">
        <v>45</v>
      </c>
      <c r="BA34" s="61">
        <v>51</v>
      </c>
      <c r="BB34" s="92">
        <f t="shared" si="1135"/>
        <v>96</v>
      </c>
      <c r="BC34" s="62"/>
      <c r="BD34" s="62"/>
      <c r="BE34" s="62"/>
      <c r="BF34" s="93">
        <f t="shared" si="1137"/>
        <v>45</v>
      </c>
      <c r="BG34" s="57">
        <f t="shared" si="1138"/>
        <v>51</v>
      </c>
      <c r="BH34" s="57">
        <f t="shared" si="1139"/>
        <v>96</v>
      </c>
      <c r="BI34" s="94">
        <f t="shared" si="1140"/>
        <v>0.8035714285714286</v>
      </c>
      <c r="BJ34" s="94">
        <f t="shared" si="1141"/>
        <v>0.80952380952380953</v>
      </c>
      <c r="BK34" s="94">
        <f t="shared" si="1142"/>
        <v>0.80672268907563027</v>
      </c>
      <c r="BL34" s="61">
        <v>6</v>
      </c>
      <c r="BM34" s="61">
        <v>5</v>
      </c>
      <c r="BN34" s="92">
        <f t="shared" ref="BN34" si="1319">BL34+BM34</f>
        <v>11</v>
      </c>
      <c r="BO34" s="61">
        <v>2</v>
      </c>
      <c r="BP34" s="61">
        <v>0</v>
      </c>
      <c r="BQ34" s="92">
        <f t="shared" ref="BQ34" si="1320">BO34+BP34</f>
        <v>2</v>
      </c>
      <c r="BR34" s="62"/>
      <c r="BS34" s="62"/>
      <c r="BT34" s="62"/>
      <c r="BU34" s="93">
        <f t="shared" ref="BU34" si="1321">BO34+BR34</f>
        <v>2</v>
      </c>
      <c r="BV34" s="57">
        <f t="shared" ref="BV34" si="1322">BP34+BS34</f>
        <v>0</v>
      </c>
      <c r="BW34" s="57">
        <f t="shared" ref="BW34" si="1323">BQ34+BT34</f>
        <v>2</v>
      </c>
      <c r="BX34" s="94">
        <f t="shared" ref="BX34" si="1324">BU34/BL34</f>
        <v>0.33333333333333331</v>
      </c>
      <c r="BY34" s="94">
        <f t="shared" ref="BY34" si="1325">BV34/BM34</f>
        <v>0</v>
      </c>
      <c r="BZ34" s="94">
        <f t="shared" ref="BZ34" si="1326">BW34/BN34</f>
        <v>0.18181818181818182</v>
      </c>
      <c r="CA34" s="57">
        <f t="shared" si="1152"/>
        <v>62</v>
      </c>
      <c r="CB34" s="57">
        <f t="shared" si="1153"/>
        <v>68</v>
      </c>
      <c r="CC34" s="57">
        <f t="shared" si="1154"/>
        <v>130</v>
      </c>
      <c r="CD34" s="57">
        <f t="shared" si="1155"/>
        <v>47</v>
      </c>
      <c r="CE34" s="57">
        <f t="shared" si="1156"/>
        <v>51</v>
      </c>
      <c r="CF34" s="57">
        <f t="shared" si="1157"/>
        <v>98</v>
      </c>
      <c r="CG34" s="127"/>
      <c r="CH34" s="127"/>
      <c r="CI34" s="127"/>
      <c r="CJ34" s="57">
        <f t="shared" si="1161"/>
        <v>47</v>
      </c>
      <c r="CK34" s="57">
        <f t="shared" si="1162"/>
        <v>51</v>
      </c>
      <c r="CL34" s="57">
        <f t="shared" si="1163"/>
        <v>98</v>
      </c>
      <c r="CM34" s="94">
        <f t="shared" si="1164"/>
        <v>0.75806451612903225</v>
      </c>
      <c r="CN34" s="94">
        <f t="shared" si="1165"/>
        <v>0.75</v>
      </c>
      <c r="CO34" s="94">
        <f t="shared" si="1166"/>
        <v>0.75384615384615383</v>
      </c>
      <c r="CP34" s="61">
        <v>5442</v>
      </c>
      <c r="CQ34" s="61">
        <v>6497</v>
      </c>
      <c r="CR34" s="92">
        <f t="shared" si="1167"/>
        <v>11939</v>
      </c>
      <c r="CS34" s="61">
        <v>4097</v>
      </c>
      <c r="CT34" s="61">
        <v>5572</v>
      </c>
      <c r="CU34" s="92">
        <f t="shared" si="1168"/>
        <v>9669</v>
      </c>
      <c r="CV34" s="62"/>
      <c r="CW34" s="62"/>
      <c r="CX34" s="62"/>
      <c r="CY34" s="93">
        <f t="shared" si="1170"/>
        <v>4097</v>
      </c>
      <c r="CZ34" s="57">
        <f t="shared" si="1171"/>
        <v>5572</v>
      </c>
      <c r="DA34" s="57">
        <f t="shared" si="1172"/>
        <v>9669</v>
      </c>
      <c r="DB34" s="94">
        <f t="shared" si="1173"/>
        <v>0.75284821756707088</v>
      </c>
      <c r="DC34" s="94">
        <f t="shared" si="1174"/>
        <v>0.85762659689087273</v>
      </c>
      <c r="DD34" s="94">
        <f t="shared" si="1175"/>
        <v>0.80986682301700308</v>
      </c>
      <c r="DE34" s="61">
        <v>1231</v>
      </c>
      <c r="DF34" s="61">
        <v>856</v>
      </c>
      <c r="DG34" s="92">
        <f t="shared" si="1176"/>
        <v>2087</v>
      </c>
      <c r="DH34" s="61">
        <v>377</v>
      </c>
      <c r="DI34" s="61">
        <v>277</v>
      </c>
      <c r="DJ34" s="92">
        <f t="shared" si="1177"/>
        <v>654</v>
      </c>
      <c r="DK34" s="62"/>
      <c r="DL34" s="62"/>
      <c r="DM34" s="62"/>
      <c r="DN34" s="93">
        <f t="shared" si="1179"/>
        <v>377</v>
      </c>
      <c r="DO34" s="57">
        <f t="shared" si="1180"/>
        <v>277</v>
      </c>
      <c r="DP34" s="57">
        <f t="shared" si="1181"/>
        <v>654</v>
      </c>
      <c r="DQ34" s="94">
        <f t="shared" si="1182"/>
        <v>0.30625507717303008</v>
      </c>
      <c r="DR34" s="94">
        <f t="shared" si="1183"/>
        <v>0.32359813084112149</v>
      </c>
      <c r="DS34" s="94">
        <f t="shared" si="1184"/>
        <v>0.31336847149017727</v>
      </c>
      <c r="DT34" s="57">
        <f t="shared" si="1185"/>
        <v>6673</v>
      </c>
      <c r="DU34" s="57">
        <f t="shared" si="1186"/>
        <v>7353</v>
      </c>
      <c r="DV34" s="57">
        <f t="shared" si="1187"/>
        <v>14026</v>
      </c>
      <c r="DW34" s="57">
        <f t="shared" si="1188"/>
        <v>4474</v>
      </c>
      <c r="DX34" s="57">
        <f t="shared" si="1189"/>
        <v>5849</v>
      </c>
      <c r="DY34" s="57">
        <f t="shared" si="1190"/>
        <v>10323</v>
      </c>
      <c r="DZ34" s="128"/>
      <c r="EA34" s="128"/>
      <c r="EB34" s="128"/>
      <c r="EC34" s="57">
        <f t="shared" si="1194"/>
        <v>4474</v>
      </c>
      <c r="ED34" s="57">
        <f t="shared" si="1195"/>
        <v>5849</v>
      </c>
      <c r="EE34" s="57">
        <f t="shared" si="1196"/>
        <v>10323</v>
      </c>
      <c r="EF34" s="94">
        <f t="shared" si="1197"/>
        <v>0.67046306009291179</v>
      </c>
      <c r="EG34" s="94">
        <f t="shared" si="1198"/>
        <v>0.79545763633890931</v>
      </c>
      <c r="EH34" s="94">
        <f t="shared" si="1199"/>
        <v>0.73599030372165974</v>
      </c>
      <c r="EI34" s="57">
        <f t="shared" si="1200"/>
        <v>4960</v>
      </c>
      <c r="EJ34" s="57">
        <f t="shared" si="1201"/>
        <v>6431</v>
      </c>
      <c r="EK34" s="57">
        <f t="shared" si="1202"/>
        <v>11391</v>
      </c>
      <c r="EL34" s="57">
        <v>1320</v>
      </c>
      <c r="EM34" s="57">
        <v>2476</v>
      </c>
      <c r="EN34" s="57">
        <f t="shared" si="1203"/>
        <v>3796</v>
      </c>
      <c r="EO34" s="125">
        <f t="shared" si="1204"/>
        <v>26.612903225806452</v>
      </c>
      <c r="EP34" s="125">
        <f t="shared" si="1205"/>
        <v>38.501010729280047</v>
      </c>
      <c r="EQ34" s="125">
        <f t="shared" si="1206"/>
        <v>33.324554472829426</v>
      </c>
      <c r="ER34" s="57">
        <f t="shared" si="1207"/>
        <v>47</v>
      </c>
      <c r="ES34" s="57">
        <f t="shared" si="1208"/>
        <v>51</v>
      </c>
      <c r="ET34" s="57">
        <f t="shared" si="1209"/>
        <v>98</v>
      </c>
      <c r="EU34" s="57">
        <v>23</v>
      </c>
      <c r="EV34" s="57">
        <v>27</v>
      </c>
      <c r="EW34" s="57">
        <f t="shared" si="1210"/>
        <v>50</v>
      </c>
      <c r="EX34" s="125">
        <f t="shared" si="1211"/>
        <v>48.936170212765958</v>
      </c>
      <c r="EY34" s="125">
        <f t="shared" si="1212"/>
        <v>52.941176470588232</v>
      </c>
      <c r="EZ34" s="125">
        <f t="shared" si="1213"/>
        <v>51.020408163265309</v>
      </c>
      <c r="FA34" s="57">
        <f t="shared" si="1214"/>
        <v>4474</v>
      </c>
      <c r="FB34" s="57">
        <f t="shared" si="1215"/>
        <v>5849</v>
      </c>
      <c r="FC34" s="57">
        <f t="shared" si="1216"/>
        <v>10323</v>
      </c>
      <c r="FD34" s="57">
        <v>1118</v>
      </c>
      <c r="FE34" s="57">
        <v>2182</v>
      </c>
      <c r="FF34" s="57">
        <f t="shared" si="1217"/>
        <v>3300</v>
      </c>
      <c r="FG34" s="125">
        <f t="shared" si="1218"/>
        <v>24.988824318283417</v>
      </c>
      <c r="FH34" s="125">
        <f t="shared" si="1219"/>
        <v>37.305522311506238</v>
      </c>
      <c r="FI34" s="125">
        <f t="shared" si="1220"/>
        <v>31.967451322290032</v>
      </c>
    </row>
    <row r="35" spans="1:165" s="64" customFormat="1" ht="38.25" customHeight="1">
      <c r="A35" s="103">
        <v>26</v>
      </c>
      <c r="B35" s="124" t="s">
        <v>159</v>
      </c>
      <c r="C35" s="117" t="s">
        <v>95</v>
      </c>
      <c r="D35" s="92">
        <v>985</v>
      </c>
      <c r="E35" s="92">
        <v>590</v>
      </c>
      <c r="F35" s="92">
        <f t="shared" ref="F35" si="1327">D35+E35</f>
        <v>1575</v>
      </c>
      <c r="G35" s="92">
        <v>985</v>
      </c>
      <c r="H35" s="92">
        <v>590</v>
      </c>
      <c r="I35" s="92">
        <f t="shared" ref="I35" si="1328">G35+H35</f>
        <v>1575</v>
      </c>
      <c r="J35" s="99"/>
      <c r="K35" s="99"/>
      <c r="L35" s="99"/>
      <c r="M35" s="93">
        <f t="shared" ref="M35" si="1329">G35+J35</f>
        <v>985</v>
      </c>
      <c r="N35" s="57">
        <f t="shared" ref="N35" si="1330">H35+K35</f>
        <v>590</v>
      </c>
      <c r="O35" s="57">
        <f t="shared" ref="O35" si="1331">I35+L35</f>
        <v>1575</v>
      </c>
      <c r="P35" s="94">
        <f t="shared" ref="P35" si="1332">M35/D35</f>
        <v>1</v>
      </c>
      <c r="Q35" s="94">
        <f t="shared" ref="Q35" si="1333">N35/E35</f>
        <v>1</v>
      </c>
      <c r="R35" s="94">
        <f t="shared" ref="R35" si="1334">O35/F35</f>
        <v>1</v>
      </c>
      <c r="S35" s="99"/>
      <c r="T35" s="99"/>
      <c r="U35" s="99"/>
      <c r="V35" s="99"/>
      <c r="W35" s="99"/>
      <c r="X35" s="99"/>
      <c r="Y35" s="99"/>
      <c r="Z35" s="99"/>
      <c r="AA35" s="99"/>
      <c r="AB35" s="128"/>
      <c r="AC35" s="128"/>
      <c r="AD35" s="128"/>
      <c r="AE35" s="138"/>
      <c r="AF35" s="138"/>
      <c r="AG35" s="138"/>
      <c r="AH35" s="57">
        <f t="shared" ref="AH35" si="1335">D35+S35</f>
        <v>985</v>
      </c>
      <c r="AI35" s="57">
        <f t="shared" ref="AI35" si="1336">E35+T35</f>
        <v>590</v>
      </c>
      <c r="AJ35" s="57">
        <f t="shared" ref="AJ35" si="1337">F35+U35</f>
        <v>1575</v>
      </c>
      <c r="AK35" s="57">
        <f t="shared" ref="AK35" si="1338">G35+V35</f>
        <v>985</v>
      </c>
      <c r="AL35" s="57">
        <f t="shared" ref="AL35" si="1339">H35+W35</f>
        <v>590</v>
      </c>
      <c r="AM35" s="57">
        <f t="shared" ref="AM35" si="1340">I35+X35</f>
        <v>1575</v>
      </c>
      <c r="AN35" s="128"/>
      <c r="AO35" s="128"/>
      <c r="AP35" s="128"/>
      <c r="AQ35" s="57">
        <f t="shared" ref="AQ35" si="1341">M35+AB35</f>
        <v>985</v>
      </c>
      <c r="AR35" s="57">
        <f t="shared" ref="AR35" si="1342">N35+AC35</f>
        <v>590</v>
      </c>
      <c r="AS35" s="57">
        <f t="shared" ref="AS35" si="1343">O35+AD35</f>
        <v>1575</v>
      </c>
      <c r="AT35" s="94">
        <f t="shared" ref="AT35" si="1344">AQ35/AH35</f>
        <v>1</v>
      </c>
      <c r="AU35" s="94">
        <f t="shared" ref="AU35" si="1345">AR35/AI35</f>
        <v>1</v>
      </c>
      <c r="AV35" s="94">
        <f t="shared" ref="AV35" si="1346">AS35/AJ35</f>
        <v>1</v>
      </c>
      <c r="AW35" s="92">
        <v>87</v>
      </c>
      <c r="AX35" s="92">
        <v>90</v>
      </c>
      <c r="AY35" s="92">
        <f t="shared" ref="AY35" si="1347">AW35+AX35</f>
        <v>177</v>
      </c>
      <c r="AZ35" s="92">
        <v>87</v>
      </c>
      <c r="BA35" s="92">
        <v>90</v>
      </c>
      <c r="BB35" s="92">
        <f t="shared" ref="BB35" si="1348">AZ35+BA35</f>
        <v>177</v>
      </c>
      <c r="BC35" s="99"/>
      <c r="BD35" s="99"/>
      <c r="BE35" s="99"/>
      <c r="BF35" s="93">
        <f t="shared" ref="BF35" si="1349">AZ35+BC35</f>
        <v>87</v>
      </c>
      <c r="BG35" s="57">
        <f t="shared" ref="BG35" si="1350">BA35+BD35</f>
        <v>90</v>
      </c>
      <c r="BH35" s="57">
        <f t="shared" ref="BH35" si="1351">BB35+BE35</f>
        <v>177</v>
      </c>
      <c r="BI35" s="94">
        <f t="shared" ref="BI35" si="1352">BF35/AW35</f>
        <v>1</v>
      </c>
      <c r="BJ35" s="94">
        <f t="shared" ref="BJ35" si="1353">BG35/AX35</f>
        <v>1</v>
      </c>
      <c r="BK35" s="94">
        <f t="shared" ref="BK35" si="1354">BH35/AY35</f>
        <v>1</v>
      </c>
      <c r="BL35" s="99"/>
      <c r="BM35" s="99"/>
      <c r="BN35" s="99"/>
      <c r="BO35" s="99"/>
      <c r="BP35" s="99"/>
      <c r="BQ35" s="99"/>
      <c r="BR35" s="99"/>
      <c r="BS35" s="99"/>
      <c r="BT35" s="99"/>
      <c r="BU35" s="128"/>
      <c r="BV35" s="128"/>
      <c r="BW35" s="128"/>
      <c r="BX35" s="138"/>
      <c r="BY35" s="138"/>
      <c r="BZ35" s="138"/>
      <c r="CA35" s="57">
        <f t="shared" ref="CA35" si="1355">AW35+BL35</f>
        <v>87</v>
      </c>
      <c r="CB35" s="57">
        <f t="shared" ref="CB35" si="1356">AX35+BM35</f>
        <v>90</v>
      </c>
      <c r="CC35" s="57">
        <f t="shared" ref="CC35" si="1357">AY35+BN35</f>
        <v>177</v>
      </c>
      <c r="CD35" s="57">
        <f t="shared" ref="CD35" si="1358">AZ35+BO35</f>
        <v>87</v>
      </c>
      <c r="CE35" s="57">
        <f t="shared" ref="CE35" si="1359">BA35+BP35</f>
        <v>90</v>
      </c>
      <c r="CF35" s="57">
        <f t="shared" ref="CF35" si="1360">BB35+BQ35</f>
        <v>177</v>
      </c>
      <c r="CG35" s="128"/>
      <c r="CH35" s="128"/>
      <c r="CI35" s="128"/>
      <c r="CJ35" s="57">
        <f t="shared" ref="CJ35" si="1361">BF35+BU35</f>
        <v>87</v>
      </c>
      <c r="CK35" s="57">
        <f t="shared" ref="CK35" si="1362">BG35+BV35</f>
        <v>90</v>
      </c>
      <c r="CL35" s="57">
        <f t="shared" ref="CL35" si="1363">BH35+BW35</f>
        <v>177</v>
      </c>
      <c r="CM35" s="94">
        <f t="shared" ref="CM35" si="1364">CJ35/CA35</f>
        <v>1</v>
      </c>
      <c r="CN35" s="94">
        <f t="shared" ref="CN35" si="1365">CK35/CB35</f>
        <v>1</v>
      </c>
      <c r="CO35" s="94">
        <f t="shared" ref="CO35" si="1366">CL35/CC35</f>
        <v>1</v>
      </c>
      <c r="CP35" s="92">
        <v>11</v>
      </c>
      <c r="CQ35" s="92">
        <v>25</v>
      </c>
      <c r="CR35" s="92">
        <f t="shared" ref="CR35" si="1367">CP35+CQ35</f>
        <v>36</v>
      </c>
      <c r="CS35" s="92">
        <v>11</v>
      </c>
      <c r="CT35" s="92">
        <v>25</v>
      </c>
      <c r="CU35" s="92">
        <f t="shared" ref="CU35" si="1368">CS35+CT35</f>
        <v>36</v>
      </c>
      <c r="CV35" s="99"/>
      <c r="CW35" s="99"/>
      <c r="CX35" s="99"/>
      <c r="CY35" s="93">
        <f t="shared" ref="CY35" si="1369">CS35+CV35</f>
        <v>11</v>
      </c>
      <c r="CZ35" s="57">
        <f t="shared" ref="CZ35" si="1370">CT35+CW35</f>
        <v>25</v>
      </c>
      <c r="DA35" s="57">
        <f t="shared" ref="DA35" si="1371">CU35+CX35</f>
        <v>36</v>
      </c>
      <c r="DB35" s="94">
        <f t="shared" ref="DB35" si="1372">CY35/CP35</f>
        <v>1</v>
      </c>
      <c r="DC35" s="94">
        <f t="shared" ref="DC35" si="1373">CZ35/CQ35</f>
        <v>1</v>
      </c>
      <c r="DD35" s="94">
        <f t="shared" ref="DD35" si="1374">DA35/CR35</f>
        <v>1</v>
      </c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57">
        <f t="shared" ref="DT35" si="1375">CP35+DE35</f>
        <v>11</v>
      </c>
      <c r="DU35" s="57">
        <f t="shared" ref="DU35" si="1376">CQ35+DF35</f>
        <v>25</v>
      </c>
      <c r="DV35" s="57">
        <f t="shared" ref="DV35" si="1377">CR35+DG35</f>
        <v>36</v>
      </c>
      <c r="DW35" s="57">
        <f t="shared" ref="DW35" si="1378">CS35+DH35</f>
        <v>11</v>
      </c>
      <c r="DX35" s="57">
        <f t="shared" ref="DX35" si="1379">CT35+DI35</f>
        <v>25</v>
      </c>
      <c r="DY35" s="57">
        <f t="shared" ref="DY35" si="1380">CU35+DJ35</f>
        <v>36</v>
      </c>
      <c r="DZ35" s="128"/>
      <c r="EA35" s="128"/>
      <c r="EB35" s="128"/>
      <c r="EC35" s="57">
        <f t="shared" ref="EC35" si="1381">CY35+DN35</f>
        <v>11</v>
      </c>
      <c r="ED35" s="57">
        <f t="shared" ref="ED35" si="1382">CZ35+DO35</f>
        <v>25</v>
      </c>
      <c r="EE35" s="57">
        <f t="shared" ref="EE35" si="1383">DA35+DP35</f>
        <v>36</v>
      </c>
      <c r="EF35" s="94">
        <f t="shared" ref="EF35" si="1384">EC35/DT35</f>
        <v>1</v>
      </c>
      <c r="EG35" s="94">
        <f t="shared" ref="EG35" si="1385">ED35/DU35</f>
        <v>1</v>
      </c>
      <c r="EH35" s="94">
        <f t="shared" ref="EH35" si="1386">EE35/DV35</f>
        <v>1</v>
      </c>
      <c r="EI35" s="57">
        <f t="shared" ref="EI35" si="1387">+AQ35</f>
        <v>985</v>
      </c>
      <c r="EJ35" s="57">
        <f t="shared" ref="EJ35" si="1388">+AR35</f>
        <v>590</v>
      </c>
      <c r="EK35" s="57">
        <f t="shared" ref="EK35" si="1389">+AS35</f>
        <v>1575</v>
      </c>
      <c r="EL35" s="57">
        <v>779</v>
      </c>
      <c r="EM35" s="57">
        <v>447</v>
      </c>
      <c r="EN35" s="57">
        <f t="shared" ref="EN35" si="1390">EL35+EM35</f>
        <v>1226</v>
      </c>
      <c r="EO35" s="125">
        <f t="shared" ref="EO35" si="1391">+EL35*100/EI35</f>
        <v>79.086294416243661</v>
      </c>
      <c r="EP35" s="125">
        <f t="shared" ref="EP35" si="1392">+EM35*100/EJ35</f>
        <v>75.762711864406782</v>
      </c>
      <c r="EQ35" s="125">
        <f t="shared" ref="EQ35" si="1393">+EN35*100/EK35</f>
        <v>77.841269841269835</v>
      </c>
      <c r="ER35" s="57">
        <f t="shared" ref="ER35" si="1394">+CJ35</f>
        <v>87</v>
      </c>
      <c r="ES35" s="57">
        <f t="shared" ref="ES35" si="1395">+CK35</f>
        <v>90</v>
      </c>
      <c r="ET35" s="57">
        <f t="shared" ref="ET35" si="1396">+CL35</f>
        <v>177</v>
      </c>
      <c r="EU35" s="57">
        <v>40</v>
      </c>
      <c r="EV35" s="57">
        <v>40</v>
      </c>
      <c r="EW35" s="57">
        <f t="shared" ref="EW35" si="1397">EU35+EV35</f>
        <v>80</v>
      </c>
      <c r="EX35" s="125">
        <f t="shared" ref="EX35" si="1398">+EU35*100/ER35</f>
        <v>45.977011494252871</v>
      </c>
      <c r="EY35" s="125">
        <f t="shared" ref="EY35" si="1399">+EV35*100/ES35</f>
        <v>44.444444444444443</v>
      </c>
      <c r="EZ35" s="125">
        <f t="shared" ref="EZ35" si="1400">+EW35*100/ET35</f>
        <v>45.197740112994353</v>
      </c>
      <c r="FA35" s="57">
        <f t="shared" ref="FA35" si="1401">+EC35</f>
        <v>11</v>
      </c>
      <c r="FB35" s="57">
        <f t="shared" ref="FB35" si="1402">+ED35</f>
        <v>25</v>
      </c>
      <c r="FC35" s="57">
        <f t="shared" ref="FC35" si="1403">+EE35</f>
        <v>36</v>
      </c>
      <c r="FD35" s="57">
        <v>6</v>
      </c>
      <c r="FE35" s="57">
        <v>20</v>
      </c>
      <c r="FF35" s="57">
        <f t="shared" ref="FF35" si="1404">FD35+FE35</f>
        <v>26</v>
      </c>
      <c r="FG35" s="125">
        <f t="shared" ref="FG35" si="1405">+FD35*100/FA35</f>
        <v>54.545454545454547</v>
      </c>
      <c r="FH35" s="125">
        <f t="shared" ref="FH35" si="1406">+FE35*100/FB35</f>
        <v>80</v>
      </c>
      <c r="FI35" s="125">
        <f t="shared" ref="FI35" si="1407">+FF35*100/FC35</f>
        <v>72.222222222222229</v>
      </c>
    </row>
    <row r="36" spans="1:165" s="34" customFormat="1" ht="28.5">
      <c r="A36" s="103">
        <v>27</v>
      </c>
      <c r="B36" s="124" t="s">
        <v>152</v>
      </c>
      <c r="C36" s="117" t="s">
        <v>31</v>
      </c>
      <c r="D36" s="61">
        <v>173332</v>
      </c>
      <c r="E36" s="61">
        <v>176563</v>
      </c>
      <c r="F36" s="92">
        <f t="shared" ref="F36:F37" si="1408">D36+E36</f>
        <v>349895</v>
      </c>
      <c r="G36" s="92">
        <v>108223</v>
      </c>
      <c r="H36" s="92">
        <v>131967</v>
      </c>
      <c r="I36" s="92">
        <f t="shared" ref="I36:I37" si="1409">G36+H36</f>
        <v>240190</v>
      </c>
      <c r="J36" s="99"/>
      <c r="K36" s="99"/>
      <c r="L36" s="99"/>
      <c r="M36" s="93">
        <f t="shared" ref="M36:M37" si="1410">G36+J36</f>
        <v>108223</v>
      </c>
      <c r="N36" s="57">
        <f t="shared" ref="N36:N37" si="1411">H36+K36</f>
        <v>131967</v>
      </c>
      <c r="O36" s="57">
        <f t="shared" ref="O36:O37" si="1412">I36+L36</f>
        <v>240190</v>
      </c>
      <c r="P36" s="94">
        <f t="shared" ref="P36:P37" si="1413">M36/D36</f>
        <v>0.62436826437126436</v>
      </c>
      <c r="Q36" s="94">
        <f t="shared" ref="Q36:Q37" si="1414">N36/E36</f>
        <v>0.74742160022201709</v>
      </c>
      <c r="R36" s="94">
        <f t="shared" ref="R36:R37" si="1415">O36/F36</f>
        <v>0.68646308178167736</v>
      </c>
      <c r="S36" s="99"/>
      <c r="T36" s="99"/>
      <c r="U36" s="99"/>
      <c r="V36" s="99"/>
      <c r="W36" s="99"/>
      <c r="X36" s="99"/>
      <c r="Y36" s="99"/>
      <c r="Z36" s="99"/>
      <c r="AA36" s="99"/>
      <c r="AB36" s="128"/>
      <c r="AC36" s="128"/>
      <c r="AD36" s="128"/>
      <c r="AE36" s="138"/>
      <c r="AF36" s="138"/>
      <c r="AG36" s="138"/>
      <c r="AH36" s="57">
        <f t="shared" ref="AH36:AH37" si="1416">D36+S36</f>
        <v>173332</v>
      </c>
      <c r="AI36" s="57">
        <f t="shared" ref="AI36:AI37" si="1417">E36+T36</f>
        <v>176563</v>
      </c>
      <c r="AJ36" s="57">
        <f t="shared" ref="AJ36:AJ37" si="1418">F36+U36</f>
        <v>349895</v>
      </c>
      <c r="AK36" s="57">
        <f t="shared" ref="AK36:AK37" si="1419">G36+V36</f>
        <v>108223</v>
      </c>
      <c r="AL36" s="57">
        <f t="shared" ref="AL36:AL37" si="1420">H36+W36</f>
        <v>131967</v>
      </c>
      <c r="AM36" s="57">
        <f t="shared" ref="AM36:AM37" si="1421">I36+X36</f>
        <v>240190</v>
      </c>
      <c r="AN36" s="127"/>
      <c r="AO36" s="127"/>
      <c r="AP36" s="127"/>
      <c r="AQ36" s="57">
        <f t="shared" ref="AQ36:AQ37" si="1422">M36+AB36</f>
        <v>108223</v>
      </c>
      <c r="AR36" s="57">
        <f t="shared" ref="AR36:AR37" si="1423">N36+AC36</f>
        <v>131967</v>
      </c>
      <c r="AS36" s="57">
        <f t="shared" ref="AS36:AS37" si="1424">O36+AD36</f>
        <v>240190</v>
      </c>
      <c r="AT36" s="94">
        <f t="shared" ref="AT36:AT37" si="1425">AQ36/AH36</f>
        <v>0.62436826437126436</v>
      </c>
      <c r="AU36" s="94">
        <f t="shared" ref="AU36:AU37" si="1426">AR36/AI36</f>
        <v>0.74742160022201709</v>
      </c>
      <c r="AV36" s="94">
        <f t="shared" ref="AV36:AV37" si="1427">AS36/AJ36</f>
        <v>0.68646308178167736</v>
      </c>
      <c r="AW36" s="61">
        <v>28264</v>
      </c>
      <c r="AX36" s="61">
        <v>29683</v>
      </c>
      <c r="AY36" s="92">
        <f t="shared" ref="AY36:AY37" si="1428">AW36+AX36</f>
        <v>57947</v>
      </c>
      <c r="AZ36" s="61">
        <v>15415</v>
      </c>
      <c r="BA36" s="61">
        <v>19761</v>
      </c>
      <c r="BB36" s="92">
        <f t="shared" ref="BB36:BB37" si="1429">AZ36+BA36</f>
        <v>35176</v>
      </c>
      <c r="BC36" s="99"/>
      <c r="BD36" s="99"/>
      <c r="BE36" s="99"/>
      <c r="BF36" s="93">
        <f t="shared" ref="BF36:BF37" si="1430">AZ36+BC36</f>
        <v>15415</v>
      </c>
      <c r="BG36" s="57">
        <f t="shared" ref="BG36:BG37" si="1431">BA36+BD36</f>
        <v>19761</v>
      </c>
      <c r="BH36" s="57">
        <f t="shared" ref="BH36:BH37" si="1432">BB36+BE36</f>
        <v>35176</v>
      </c>
      <c r="BI36" s="94">
        <f t="shared" ref="BI36:BI37" si="1433">BF36/AW36</f>
        <v>0.54539343334276813</v>
      </c>
      <c r="BJ36" s="94">
        <f t="shared" ref="BJ36:BJ37" si="1434">BG36/AX36</f>
        <v>0.66573459555974801</v>
      </c>
      <c r="BK36" s="94">
        <f t="shared" ref="BK36:BK37" si="1435">BH36/AY36</f>
        <v>0.60703746526998814</v>
      </c>
      <c r="BL36" s="99"/>
      <c r="BM36" s="99"/>
      <c r="BN36" s="99"/>
      <c r="BO36" s="99"/>
      <c r="BP36" s="99"/>
      <c r="BQ36" s="99"/>
      <c r="BR36" s="99"/>
      <c r="BS36" s="99"/>
      <c r="BT36" s="99"/>
      <c r="BU36" s="128"/>
      <c r="BV36" s="128"/>
      <c r="BW36" s="128"/>
      <c r="BX36" s="138"/>
      <c r="BY36" s="138"/>
      <c r="BZ36" s="138"/>
      <c r="CA36" s="57">
        <f t="shared" ref="CA36:CA37" si="1436">AW36+BL36</f>
        <v>28264</v>
      </c>
      <c r="CB36" s="57">
        <f t="shared" ref="CB36:CB37" si="1437">AX36+BM36</f>
        <v>29683</v>
      </c>
      <c r="CC36" s="57">
        <f t="shared" ref="CC36:CC37" si="1438">AY36+BN36</f>
        <v>57947</v>
      </c>
      <c r="CD36" s="57">
        <f t="shared" ref="CD36:CD37" si="1439">AZ36+BO36</f>
        <v>15415</v>
      </c>
      <c r="CE36" s="57">
        <f t="shared" ref="CE36:CE37" si="1440">BA36+BP36</f>
        <v>19761</v>
      </c>
      <c r="CF36" s="57">
        <f t="shared" ref="CF36:CF37" si="1441">BB36+BQ36</f>
        <v>35176</v>
      </c>
      <c r="CG36" s="127"/>
      <c r="CH36" s="127"/>
      <c r="CI36" s="127"/>
      <c r="CJ36" s="57">
        <f t="shared" ref="CJ36:CJ37" si="1442">BF36+BU36</f>
        <v>15415</v>
      </c>
      <c r="CK36" s="57">
        <f t="shared" ref="CK36:CK37" si="1443">BG36+BV36</f>
        <v>19761</v>
      </c>
      <c r="CL36" s="57">
        <f t="shared" ref="CL36:CL37" si="1444">BH36+BW36</f>
        <v>35176</v>
      </c>
      <c r="CM36" s="94">
        <f t="shared" ref="CM36:CM37" si="1445">CJ36/CA36</f>
        <v>0.54539343334276813</v>
      </c>
      <c r="CN36" s="94">
        <f t="shared" ref="CN36:CN37" si="1446">CK36/CB36</f>
        <v>0.66573459555974801</v>
      </c>
      <c r="CO36" s="94">
        <f t="shared" ref="CO36:CO37" si="1447">CL36/CC36</f>
        <v>0.60703746526998814</v>
      </c>
      <c r="CP36" s="61">
        <v>31708</v>
      </c>
      <c r="CQ36" s="61">
        <v>34216</v>
      </c>
      <c r="CR36" s="92">
        <f t="shared" ref="CR36:CR37" si="1448">CP36+CQ36</f>
        <v>65924</v>
      </c>
      <c r="CS36" s="61">
        <v>16676</v>
      </c>
      <c r="CT36" s="61">
        <v>22072</v>
      </c>
      <c r="CU36" s="92">
        <f t="shared" ref="CU36:CU37" si="1449">CS36+CT36</f>
        <v>38748</v>
      </c>
      <c r="CV36" s="99"/>
      <c r="CW36" s="99"/>
      <c r="CX36" s="99"/>
      <c r="CY36" s="93">
        <f t="shared" ref="CY36:CY37" si="1450">CS36+CV36</f>
        <v>16676</v>
      </c>
      <c r="CZ36" s="57">
        <f t="shared" ref="CZ36:CZ37" si="1451">CT36+CW36</f>
        <v>22072</v>
      </c>
      <c r="DA36" s="57">
        <f t="shared" ref="DA36:DA37" si="1452">CU36+CX36</f>
        <v>38748</v>
      </c>
      <c r="DB36" s="94">
        <f t="shared" ref="DB36:DB37" si="1453">CY36/CP36</f>
        <v>0.52592405702031031</v>
      </c>
      <c r="DC36" s="94">
        <f t="shared" ref="DC36:DC37" si="1454">CZ36/CQ36</f>
        <v>0.64507832592938974</v>
      </c>
      <c r="DD36" s="94">
        <f t="shared" ref="DD36:DD37" si="1455">DA36/CR36</f>
        <v>0.58776773254050119</v>
      </c>
      <c r="DE36" s="99"/>
      <c r="DF36" s="99"/>
      <c r="DG36" s="99"/>
      <c r="DH36" s="99"/>
      <c r="DI36" s="99"/>
      <c r="DJ36" s="99"/>
      <c r="DK36" s="99"/>
      <c r="DL36" s="99"/>
      <c r="DM36" s="99"/>
      <c r="DN36" s="128"/>
      <c r="DO36" s="128"/>
      <c r="DP36" s="128"/>
      <c r="DQ36" s="138"/>
      <c r="DR36" s="138"/>
      <c r="DS36" s="138"/>
      <c r="DT36" s="57">
        <f t="shared" ref="DT36:DT37" si="1456">CP36+DE36</f>
        <v>31708</v>
      </c>
      <c r="DU36" s="57">
        <f t="shared" ref="DU36:DU37" si="1457">CQ36+DF36</f>
        <v>34216</v>
      </c>
      <c r="DV36" s="57">
        <f t="shared" ref="DV36:DV37" si="1458">CR36+DG36</f>
        <v>65924</v>
      </c>
      <c r="DW36" s="57">
        <f t="shared" ref="DW36:DW37" si="1459">CS36+DH36</f>
        <v>16676</v>
      </c>
      <c r="DX36" s="57">
        <f t="shared" ref="DX36:DX37" si="1460">CT36+DI36</f>
        <v>22072</v>
      </c>
      <c r="DY36" s="57">
        <f t="shared" ref="DY36:DY37" si="1461">CU36+DJ36</f>
        <v>38748</v>
      </c>
      <c r="DZ36" s="128"/>
      <c r="EA36" s="128"/>
      <c r="EB36" s="128"/>
      <c r="EC36" s="57">
        <f t="shared" ref="EC36:EC37" si="1462">CY36+DN36</f>
        <v>16676</v>
      </c>
      <c r="ED36" s="57">
        <f t="shared" ref="ED36:ED37" si="1463">CZ36+DO36</f>
        <v>22072</v>
      </c>
      <c r="EE36" s="57">
        <f t="shared" ref="EE36:EE37" si="1464">DA36+DP36</f>
        <v>38748</v>
      </c>
      <c r="EF36" s="94">
        <f t="shared" ref="EF36:EF37" si="1465">EC36/DT36</f>
        <v>0.52592405702031031</v>
      </c>
      <c r="EG36" s="94">
        <f t="shared" ref="EG36:EG37" si="1466">ED36/DU36</f>
        <v>0.64507832592938974</v>
      </c>
      <c r="EH36" s="94">
        <f t="shared" ref="EH36:EH37" si="1467">EE36/DV36</f>
        <v>0.58776773254050119</v>
      </c>
      <c r="EI36" s="57">
        <f t="shared" ref="EI36:EI37" si="1468">+AQ36</f>
        <v>108223</v>
      </c>
      <c r="EJ36" s="57">
        <f t="shared" ref="EJ36:EJ37" si="1469">+AR36</f>
        <v>131967</v>
      </c>
      <c r="EK36" s="57">
        <f t="shared" ref="EK36:EK37" si="1470">+AS36</f>
        <v>240190</v>
      </c>
      <c r="EL36" s="57">
        <v>23814</v>
      </c>
      <c r="EM36" s="57">
        <v>30916</v>
      </c>
      <c r="EN36" s="57">
        <f t="shared" ref="EN36:EN37" si="1471">EL36+EM36</f>
        <v>54730</v>
      </c>
      <c r="EO36" s="125">
        <f t="shared" ref="EO36:EO37" si="1472">+EL36*100/EI36</f>
        <v>22.004564648919359</v>
      </c>
      <c r="EP36" s="125">
        <f t="shared" ref="EP36:EP37" si="1473">+EM36*100/EJ36</f>
        <v>23.427068888434231</v>
      </c>
      <c r="EQ36" s="125">
        <f t="shared" ref="EQ36:EQ37" si="1474">+EN36*100/EK36</f>
        <v>22.786127648944586</v>
      </c>
      <c r="ER36" s="57">
        <f t="shared" ref="ER36:ER37" si="1475">+CJ36</f>
        <v>15415</v>
      </c>
      <c r="ES36" s="57">
        <f t="shared" ref="ES36:ES37" si="1476">+CK36</f>
        <v>19761</v>
      </c>
      <c r="ET36" s="57">
        <f t="shared" ref="ET36:ET37" si="1477">+CL36</f>
        <v>35176</v>
      </c>
      <c r="EU36" s="57">
        <v>2388</v>
      </c>
      <c r="EV36" s="57">
        <v>3016</v>
      </c>
      <c r="EW36" s="57">
        <f t="shared" ref="EW36:EW37" si="1478">EU36+EV36</f>
        <v>5404</v>
      </c>
      <c r="EX36" s="125">
        <f t="shared" ref="EX36:EX37" si="1479">+EU36*100/ER36</f>
        <v>15.491404476159584</v>
      </c>
      <c r="EY36" s="125">
        <f t="shared" ref="EY36:EY37" si="1480">+EV36*100/ES36</f>
        <v>15.262385506806336</v>
      </c>
      <c r="EZ36" s="125">
        <f t="shared" ref="EZ36:EZ37" si="1481">+EW36*100/ET36</f>
        <v>15.362747327723447</v>
      </c>
      <c r="FA36" s="57">
        <f t="shared" ref="FA36:FA37" si="1482">+EC36</f>
        <v>16676</v>
      </c>
      <c r="FB36" s="57">
        <f t="shared" ref="FB36:FB37" si="1483">+ED36</f>
        <v>22072</v>
      </c>
      <c r="FC36" s="57">
        <f t="shared" ref="FC36:FC37" si="1484">+EE36</f>
        <v>38748</v>
      </c>
      <c r="FD36" s="57">
        <v>1746</v>
      </c>
      <c r="FE36" s="57">
        <v>2283</v>
      </c>
      <c r="FF36" s="57">
        <f t="shared" ref="FF36:FF37" si="1485">FD36+FE36</f>
        <v>4029</v>
      </c>
      <c r="FG36" s="125">
        <f t="shared" ref="FG36:FG37" si="1486">+FD36*100/FA36</f>
        <v>10.470136723434877</v>
      </c>
      <c r="FH36" s="125">
        <f t="shared" ref="FH36:FH37" si="1487">+FE36*100/FB36</f>
        <v>10.343421529539688</v>
      </c>
      <c r="FI36" s="125">
        <f t="shared" ref="FI36:FI37" si="1488">+FF36*100/FC36</f>
        <v>10.397956023536699</v>
      </c>
    </row>
    <row r="37" spans="1:165" s="34" customFormat="1" ht="36" customHeight="1">
      <c r="A37" s="103">
        <v>28</v>
      </c>
      <c r="B37" s="124" t="s">
        <v>153</v>
      </c>
      <c r="C37" s="117" t="s">
        <v>60</v>
      </c>
      <c r="D37" s="104">
        <v>146622</v>
      </c>
      <c r="E37" s="104">
        <v>125100</v>
      </c>
      <c r="F37" s="92">
        <f t="shared" si="1408"/>
        <v>271722</v>
      </c>
      <c r="G37" s="104">
        <v>134416</v>
      </c>
      <c r="H37" s="104">
        <v>120446</v>
      </c>
      <c r="I37" s="92">
        <f t="shared" si="1409"/>
        <v>254862</v>
      </c>
      <c r="J37" s="104">
        <v>2447</v>
      </c>
      <c r="K37" s="104">
        <v>1160</v>
      </c>
      <c r="L37" s="92">
        <f t="shared" ref="L37" si="1489">J37+K37</f>
        <v>3607</v>
      </c>
      <c r="M37" s="93">
        <f t="shared" si="1410"/>
        <v>136863</v>
      </c>
      <c r="N37" s="57">
        <f t="shared" si="1411"/>
        <v>121606</v>
      </c>
      <c r="O37" s="57">
        <f t="shared" si="1412"/>
        <v>258469</v>
      </c>
      <c r="P37" s="94">
        <f t="shared" si="1413"/>
        <v>0.93344109342390635</v>
      </c>
      <c r="Q37" s="94">
        <f t="shared" si="1414"/>
        <v>0.97207034372501999</v>
      </c>
      <c r="R37" s="94">
        <f t="shared" si="1415"/>
        <v>0.951225885279808</v>
      </c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57">
        <f t="shared" si="1416"/>
        <v>146622</v>
      </c>
      <c r="AI37" s="57">
        <f t="shared" si="1417"/>
        <v>125100</v>
      </c>
      <c r="AJ37" s="57">
        <f t="shared" si="1418"/>
        <v>271722</v>
      </c>
      <c r="AK37" s="57">
        <f t="shared" si="1419"/>
        <v>134416</v>
      </c>
      <c r="AL37" s="57">
        <f t="shared" si="1420"/>
        <v>120446</v>
      </c>
      <c r="AM37" s="57">
        <f t="shared" si="1421"/>
        <v>254862</v>
      </c>
      <c r="AN37" s="57">
        <f t="shared" ref="AN37" si="1490">J37+Y37</f>
        <v>2447</v>
      </c>
      <c r="AO37" s="57">
        <f t="shared" ref="AO37" si="1491">K37+Z37</f>
        <v>1160</v>
      </c>
      <c r="AP37" s="57">
        <f t="shared" ref="AP37" si="1492">L37+AA37</f>
        <v>3607</v>
      </c>
      <c r="AQ37" s="57">
        <f t="shared" si="1422"/>
        <v>136863</v>
      </c>
      <c r="AR37" s="57">
        <f t="shared" si="1423"/>
        <v>121606</v>
      </c>
      <c r="AS37" s="57">
        <f t="shared" si="1424"/>
        <v>258469</v>
      </c>
      <c r="AT37" s="94">
        <f t="shared" si="1425"/>
        <v>0.93344109342390635</v>
      </c>
      <c r="AU37" s="94">
        <f t="shared" si="1426"/>
        <v>0.97207034372501999</v>
      </c>
      <c r="AV37" s="94">
        <f t="shared" si="1427"/>
        <v>0.951225885279808</v>
      </c>
      <c r="AW37" s="104">
        <v>53109</v>
      </c>
      <c r="AX37" s="104">
        <v>52266</v>
      </c>
      <c r="AY37" s="92">
        <f t="shared" si="1428"/>
        <v>105375</v>
      </c>
      <c r="AZ37" s="104">
        <v>48456</v>
      </c>
      <c r="BA37" s="104">
        <v>50082</v>
      </c>
      <c r="BB37" s="92">
        <f t="shared" si="1429"/>
        <v>98538</v>
      </c>
      <c r="BC37" s="104">
        <v>914</v>
      </c>
      <c r="BD37" s="104">
        <v>548</v>
      </c>
      <c r="BE37" s="92">
        <f t="shared" ref="BE37" si="1493">BC37+BD37</f>
        <v>1462</v>
      </c>
      <c r="BF37" s="93">
        <f t="shared" si="1430"/>
        <v>49370</v>
      </c>
      <c r="BG37" s="57">
        <f t="shared" si="1431"/>
        <v>50630</v>
      </c>
      <c r="BH37" s="57">
        <f t="shared" si="1432"/>
        <v>100000</v>
      </c>
      <c r="BI37" s="94">
        <f t="shared" si="1433"/>
        <v>0.92959761998907908</v>
      </c>
      <c r="BJ37" s="94">
        <f t="shared" si="1434"/>
        <v>0.96869858033903489</v>
      </c>
      <c r="BK37" s="94">
        <f t="shared" si="1435"/>
        <v>0.94899169632265723</v>
      </c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57">
        <f t="shared" si="1436"/>
        <v>53109</v>
      </c>
      <c r="CB37" s="57">
        <f t="shared" si="1437"/>
        <v>52266</v>
      </c>
      <c r="CC37" s="57">
        <f t="shared" si="1438"/>
        <v>105375</v>
      </c>
      <c r="CD37" s="57">
        <f t="shared" si="1439"/>
        <v>48456</v>
      </c>
      <c r="CE37" s="57">
        <f t="shared" si="1440"/>
        <v>50082</v>
      </c>
      <c r="CF37" s="57">
        <f t="shared" si="1441"/>
        <v>98538</v>
      </c>
      <c r="CG37" s="57">
        <f t="shared" ref="CG37" si="1494">BC37+BR37</f>
        <v>914</v>
      </c>
      <c r="CH37" s="57">
        <f t="shared" ref="CH37" si="1495">BD37+BS37</f>
        <v>548</v>
      </c>
      <c r="CI37" s="57">
        <f t="shared" ref="CI37" si="1496">BE37+BT37</f>
        <v>1462</v>
      </c>
      <c r="CJ37" s="57">
        <f t="shared" si="1442"/>
        <v>49370</v>
      </c>
      <c r="CK37" s="57">
        <f t="shared" si="1443"/>
        <v>50630</v>
      </c>
      <c r="CL37" s="57">
        <f t="shared" si="1444"/>
        <v>100000</v>
      </c>
      <c r="CM37" s="94">
        <f t="shared" si="1445"/>
        <v>0.92959761998907908</v>
      </c>
      <c r="CN37" s="94">
        <f t="shared" si="1446"/>
        <v>0.96869858033903489</v>
      </c>
      <c r="CO37" s="94">
        <f t="shared" si="1447"/>
        <v>0.94899169632265723</v>
      </c>
      <c r="CP37" s="104">
        <v>28</v>
      </c>
      <c r="CQ37" s="104">
        <v>15</v>
      </c>
      <c r="CR37" s="92">
        <f t="shared" si="1448"/>
        <v>43</v>
      </c>
      <c r="CS37" s="104">
        <v>24</v>
      </c>
      <c r="CT37" s="104">
        <v>15</v>
      </c>
      <c r="CU37" s="92">
        <f t="shared" si="1449"/>
        <v>39</v>
      </c>
      <c r="CV37" s="104">
        <v>1</v>
      </c>
      <c r="CW37" s="104">
        <v>0</v>
      </c>
      <c r="CX37" s="92">
        <f t="shared" ref="CX37" si="1497">CV37+CW37</f>
        <v>1</v>
      </c>
      <c r="CY37" s="93">
        <f t="shared" si="1450"/>
        <v>25</v>
      </c>
      <c r="CZ37" s="57">
        <f t="shared" si="1451"/>
        <v>15</v>
      </c>
      <c r="DA37" s="57">
        <f t="shared" si="1452"/>
        <v>40</v>
      </c>
      <c r="DB37" s="94">
        <f t="shared" si="1453"/>
        <v>0.8928571428571429</v>
      </c>
      <c r="DC37" s="94">
        <f t="shared" si="1454"/>
        <v>1</v>
      </c>
      <c r="DD37" s="94">
        <f t="shared" si="1455"/>
        <v>0.93023255813953487</v>
      </c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57">
        <f t="shared" si="1456"/>
        <v>28</v>
      </c>
      <c r="DU37" s="57">
        <f t="shared" si="1457"/>
        <v>15</v>
      </c>
      <c r="DV37" s="57">
        <f t="shared" si="1458"/>
        <v>43</v>
      </c>
      <c r="DW37" s="57">
        <f t="shared" si="1459"/>
        <v>24</v>
      </c>
      <c r="DX37" s="57">
        <f t="shared" si="1460"/>
        <v>15</v>
      </c>
      <c r="DY37" s="57">
        <f t="shared" si="1461"/>
        <v>39</v>
      </c>
      <c r="DZ37" s="57">
        <f t="shared" ref="DZ37" si="1498">CV37+DK37</f>
        <v>1</v>
      </c>
      <c r="EA37" s="57">
        <f t="shared" ref="EA37" si="1499">CW37+DL37</f>
        <v>0</v>
      </c>
      <c r="EB37" s="57">
        <f t="shared" ref="EB37" si="1500">CX37+DM37</f>
        <v>1</v>
      </c>
      <c r="EC37" s="57">
        <f t="shared" si="1462"/>
        <v>25</v>
      </c>
      <c r="ED37" s="57">
        <f t="shared" si="1463"/>
        <v>15</v>
      </c>
      <c r="EE37" s="57">
        <f t="shared" si="1464"/>
        <v>40</v>
      </c>
      <c r="EF37" s="94">
        <f t="shared" si="1465"/>
        <v>0.8928571428571429</v>
      </c>
      <c r="EG37" s="94">
        <f t="shared" si="1466"/>
        <v>1</v>
      </c>
      <c r="EH37" s="94">
        <f t="shared" si="1467"/>
        <v>0.93023255813953487</v>
      </c>
      <c r="EI37" s="57">
        <f t="shared" si="1468"/>
        <v>136863</v>
      </c>
      <c r="EJ37" s="57">
        <f t="shared" si="1469"/>
        <v>121606</v>
      </c>
      <c r="EK37" s="57">
        <f t="shared" si="1470"/>
        <v>258469</v>
      </c>
      <c r="EL37" s="57">
        <v>108005</v>
      </c>
      <c r="EM37" s="57">
        <v>113456</v>
      </c>
      <c r="EN37" s="57">
        <f t="shared" si="1471"/>
        <v>221461</v>
      </c>
      <c r="EO37" s="125">
        <f t="shared" si="1472"/>
        <v>78.914681104462133</v>
      </c>
      <c r="EP37" s="125">
        <f t="shared" si="1473"/>
        <v>93.298028057826087</v>
      </c>
      <c r="EQ37" s="125">
        <f t="shared" si="1474"/>
        <v>85.681841923015909</v>
      </c>
      <c r="ER37" s="57">
        <f t="shared" si="1475"/>
        <v>49370</v>
      </c>
      <c r="ES37" s="57">
        <f t="shared" si="1476"/>
        <v>50630</v>
      </c>
      <c r="ET37" s="57">
        <f t="shared" si="1477"/>
        <v>100000</v>
      </c>
      <c r="EU37" s="57">
        <v>38119</v>
      </c>
      <c r="EV37" s="57">
        <v>46778</v>
      </c>
      <c r="EW37" s="57">
        <f t="shared" si="1478"/>
        <v>84897</v>
      </c>
      <c r="EX37" s="125">
        <f t="shared" si="1479"/>
        <v>77.210856795624878</v>
      </c>
      <c r="EY37" s="125">
        <f t="shared" si="1480"/>
        <v>92.391862532095601</v>
      </c>
      <c r="EZ37" s="125">
        <f t="shared" si="1481"/>
        <v>84.897000000000006</v>
      </c>
      <c r="FA37" s="57">
        <f t="shared" si="1482"/>
        <v>25</v>
      </c>
      <c r="FB37" s="57">
        <f t="shared" si="1483"/>
        <v>15</v>
      </c>
      <c r="FC37" s="57">
        <f t="shared" si="1484"/>
        <v>40</v>
      </c>
      <c r="FD37" s="57">
        <v>19</v>
      </c>
      <c r="FE37" s="57">
        <v>14</v>
      </c>
      <c r="FF37" s="57">
        <f t="shared" si="1485"/>
        <v>33</v>
      </c>
      <c r="FG37" s="125">
        <f t="shared" si="1486"/>
        <v>76</v>
      </c>
      <c r="FH37" s="125">
        <f t="shared" si="1487"/>
        <v>93.333333333333329</v>
      </c>
      <c r="FI37" s="125">
        <f t="shared" si="1488"/>
        <v>82.5</v>
      </c>
    </row>
    <row r="38" spans="1:165" ht="29.25" customHeight="1">
      <c r="A38" s="103">
        <v>29</v>
      </c>
      <c r="B38" s="172" t="s">
        <v>135</v>
      </c>
      <c r="C38" s="117" t="s">
        <v>61</v>
      </c>
      <c r="D38" s="92">
        <v>475214</v>
      </c>
      <c r="E38" s="92">
        <v>365992</v>
      </c>
      <c r="F38" s="92">
        <f>D38+E38</f>
        <v>841206</v>
      </c>
      <c r="G38" s="92">
        <v>431580</v>
      </c>
      <c r="H38" s="92">
        <v>345581</v>
      </c>
      <c r="I38" s="92">
        <f>G38+H38</f>
        <v>777161</v>
      </c>
      <c r="J38" s="92">
        <v>11794</v>
      </c>
      <c r="K38" s="92">
        <v>7461</v>
      </c>
      <c r="L38" s="92">
        <f t="shared" ref="L38" si="1501">J38+K38</f>
        <v>19255</v>
      </c>
      <c r="M38" s="93">
        <f t="shared" ref="M38:O39" si="1502">G38+J38</f>
        <v>443374</v>
      </c>
      <c r="N38" s="57">
        <f t="shared" si="1502"/>
        <v>353042</v>
      </c>
      <c r="O38" s="57">
        <f t="shared" si="1502"/>
        <v>796416</v>
      </c>
      <c r="P38" s="94">
        <f t="shared" ref="P38:R39" si="1503">M38/D38</f>
        <v>0.93299860694339809</v>
      </c>
      <c r="Q38" s="94">
        <f t="shared" si="1503"/>
        <v>0.96461671293361606</v>
      </c>
      <c r="R38" s="94">
        <f t="shared" si="1503"/>
        <v>0.9467550160127246</v>
      </c>
      <c r="S38" s="92">
        <v>10102</v>
      </c>
      <c r="T38" s="92">
        <v>2630</v>
      </c>
      <c r="U38" s="92">
        <f>S38+T38</f>
        <v>12732</v>
      </c>
      <c r="V38" s="92">
        <v>3689</v>
      </c>
      <c r="W38" s="92">
        <v>1003</v>
      </c>
      <c r="X38" s="61">
        <f>V38+W38</f>
        <v>4692</v>
      </c>
      <c r="Y38" s="92">
        <v>189</v>
      </c>
      <c r="Z38" s="92">
        <v>194</v>
      </c>
      <c r="AA38" s="61">
        <f>Y38+Z38</f>
        <v>383</v>
      </c>
      <c r="AB38" s="93">
        <f>V38+Y38</f>
        <v>3878</v>
      </c>
      <c r="AC38" s="57">
        <f>W38+Z38</f>
        <v>1197</v>
      </c>
      <c r="AD38" s="57">
        <f>X38+AA38</f>
        <v>5075</v>
      </c>
      <c r="AE38" s="94">
        <f>AB38/S38</f>
        <v>0.38388437933082559</v>
      </c>
      <c r="AF38" s="94">
        <f>AC38/T38</f>
        <v>0.45513307984790874</v>
      </c>
      <c r="AG38" s="94">
        <f>AD38/U38</f>
        <v>0.39860194784794217</v>
      </c>
      <c r="AH38" s="57">
        <f t="shared" ref="AH38:AM39" si="1504">D38+S38</f>
        <v>485316</v>
      </c>
      <c r="AI38" s="57">
        <f t="shared" si="1504"/>
        <v>368622</v>
      </c>
      <c r="AJ38" s="57">
        <f t="shared" si="1504"/>
        <v>853938</v>
      </c>
      <c r="AK38" s="57">
        <f t="shared" si="1504"/>
        <v>435269</v>
      </c>
      <c r="AL38" s="57">
        <f t="shared" si="1504"/>
        <v>346584</v>
      </c>
      <c r="AM38" s="57">
        <f t="shared" si="1504"/>
        <v>781853</v>
      </c>
      <c r="AN38" s="57">
        <f t="shared" ref="AN38" si="1505">J38+Y38</f>
        <v>11983</v>
      </c>
      <c r="AO38" s="57">
        <f t="shared" ref="AO38" si="1506">K38+Z38</f>
        <v>7655</v>
      </c>
      <c r="AP38" s="57">
        <f t="shared" ref="AP38" si="1507">L38+AA38</f>
        <v>19638</v>
      </c>
      <c r="AQ38" s="57">
        <f t="shared" ref="AQ38:AS39" si="1508">M38+AB38</f>
        <v>447252</v>
      </c>
      <c r="AR38" s="57">
        <f t="shared" si="1508"/>
        <v>354239</v>
      </c>
      <c r="AS38" s="57">
        <f t="shared" si="1508"/>
        <v>801491</v>
      </c>
      <c r="AT38" s="94">
        <f t="shared" ref="AT38:AV39" si="1509">AQ38/AH38</f>
        <v>0.92156862745098034</v>
      </c>
      <c r="AU38" s="94">
        <f t="shared" si="1509"/>
        <v>0.96098171026146029</v>
      </c>
      <c r="AV38" s="94">
        <f t="shared" si="1509"/>
        <v>0.93858219214978134</v>
      </c>
      <c r="AW38" s="92">
        <v>85649</v>
      </c>
      <c r="AX38" s="92">
        <v>65166</v>
      </c>
      <c r="AY38" s="61">
        <f>AW38+AX38</f>
        <v>150815</v>
      </c>
      <c r="AZ38" s="92">
        <v>77195</v>
      </c>
      <c r="BA38" s="92">
        <v>60911</v>
      </c>
      <c r="BB38" s="61">
        <f>AZ38+BA38</f>
        <v>138106</v>
      </c>
      <c r="BC38" s="92">
        <v>2373</v>
      </c>
      <c r="BD38" s="92">
        <v>1656</v>
      </c>
      <c r="BE38" s="61">
        <f>BC38+BD38</f>
        <v>4029</v>
      </c>
      <c r="BF38" s="93">
        <f>AZ38+BC38</f>
        <v>79568</v>
      </c>
      <c r="BG38" s="57">
        <f>BA38+BD38</f>
        <v>62567</v>
      </c>
      <c r="BH38" s="57">
        <f>BB38+BE38</f>
        <v>142135</v>
      </c>
      <c r="BI38" s="94">
        <f>BF38/AW38</f>
        <v>0.92900092236920451</v>
      </c>
      <c r="BJ38" s="94">
        <f>BG38/AX38</f>
        <v>0.96011723905103885</v>
      </c>
      <c r="BK38" s="94">
        <f>BH38/AY38</f>
        <v>0.94244604316546765</v>
      </c>
      <c r="BL38" s="92">
        <v>2088</v>
      </c>
      <c r="BM38" s="92">
        <v>507</v>
      </c>
      <c r="BN38" s="92">
        <f>BL38+BM38</f>
        <v>2595</v>
      </c>
      <c r="BO38" s="92">
        <v>669</v>
      </c>
      <c r="BP38" s="92">
        <v>146</v>
      </c>
      <c r="BQ38" s="92">
        <f>BO38+BP38</f>
        <v>815</v>
      </c>
      <c r="BR38" s="92">
        <v>30</v>
      </c>
      <c r="BS38" s="92">
        <v>33</v>
      </c>
      <c r="BT38" s="92">
        <f t="shared" ref="BT38" si="1510">BR38+BS38</f>
        <v>63</v>
      </c>
      <c r="BU38" s="93">
        <f>BO38+BR38</f>
        <v>699</v>
      </c>
      <c r="BV38" s="57">
        <f>BP38+BS38</f>
        <v>179</v>
      </c>
      <c r="BW38" s="57">
        <f>BQ38+BT38</f>
        <v>878</v>
      </c>
      <c r="BX38" s="94">
        <f>BU38/BL38</f>
        <v>0.33477011494252873</v>
      </c>
      <c r="BY38" s="94">
        <f>BV38/BM38</f>
        <v>0.35305719921104539</v>
      </c>
      <c r="BZ38" s="94">
        <f>BW38/BN38</f>
        <v>0.33834296724470136</v>
      </c>
      <c r="CA38" s="57">
        <f t="shared" ref="CA38:CF38" si="1511">AW38+BL38</f>
        <v>87737</v>
      </c>
      <c r="CB38" s="57">
        <f t="shared" si="1511"/>
        <v>65673</v>
      </c>
      <c r="CC38" s="57">
        <f t="shared" si="1511"/>
        <v>153410</v>
      </c>
      <c r="CD38" s="57">
        <f t="shared" si="1511"/>
        <v>77864</v>
      </c>
      <c r="CE38" s="57">
        <f t="shared" si="1511"/>
        <v>61057</v>
      </c>
      <c r="CF38" s="57">
        <f t="shared" si="1511"/>
        <v>138921</v>
      </c>
      <c r="CG38" s="57">
        <f t="shared" ref="CG38" si="1512">BC38+BR38</f>
        <v>2403</v>
      </c>
      <c r="CH38" s="57">
        <f t="shared" ref="CH38" si="1513">BD38+BS38</f>
        <v>1689</v>
      </c>
      <c r="CI38" s="57">
        <f t="shared" ref="CI38" si="1514">BE38+BT38</f>
        <v>4092</v>
      </c>
      <c r="CJ38" s="57">
        <f>BF38+BU38</f>
        <v>80267</v>
      </c>
      <c r="CK38" s="57">
        <f>BG38+BV38</f>
        <v>62746</v>
      </c>
      <c r="CL38" s="57">
        <f>BH38+BW38</f>
        <v>143013</v>
      </c>
      <c r="CM38" s="94">
        <f>CJ38/CA38</f>
        <v>0.91485918141719003</v>
      </c>
      <c r="CN38" s="94">
        <f>CK38/CB38</f>
        <v>0.9554306945015455</v>
      </c>
      <c r="CO38" s="94">
        <f>CL38/CC38</f>
        <v>0.93222736457858024</v>
      </c>
      <c r="CP38" s="92">
        <v>58126</v>
      </c>
      <c r="CQ38" s="92">
        <v>48811</v>
      </c>
      <c r="CR38" s="92">
        <f>CP38+CQ38</f>
        <v>106937</v>
      </c>
      <c r="CS38" s="92">
        <v>50629</v>
      </c>
      <c r="CT38" s="92">
        <v>43590</v>
      </c>
      <c r="CU38" s="92">
        <f>CS38+CT38</f>
        <v>94219</v>
      </c>
      <c r="CV38" s="92">
        <v>2219</v>
      </c>
      <c r="CW38" s="92">
        <v>1875</v>
      </c>
      <c r="CX38" s="92">
        <f t="shared" ref="CX38" si="1515">CV38+CW38</f>
        <v>4094</v>
      </c>
      <c r="CY38" s="93">
        <f>CS38+CV38</f>
        <v>52848</v>
      </c>
      <c r="CZ38" s="57">
        <f>CT38+CW38</f>
        <v>45465</v>
      </c>
      <c r="DA38" s="57">
        <f>CU38+CX38</f>
        <v>98313</v>
      </c>
      <c r="DB38" s="94">
        <f>CY38/CP38</f>
        <v>0.9091972611223893</v>
      </c>
      <c r="DC38" s="94">
        <f>CZ38/CQ38</f>
        <v>0.93144987810124769</v>
      </c>
      <c r="DD38" s="94">
        <f>DA38/CR38</f>
        <v>0.91935438622740495</v>
      </c>
      <c r="DE38" s="92">
        <v>592</v>
      </c>
      <c r="DF38" s="92">
        <v>82</v>
      </c>
      <c r="DG38" s="92">
        <f>DE38+DF38</f>
        <v>674</v>
      </c>
      <c r="DH38" s="92">
        <v>166</v>
      </c>
      <c r="DI38" s="92">
        <v>18</v>
      </c>
      <c r="DJ38" s="92">
        <f>DH38+DI38</f>
        <v>184</v>
      </c>
      <c r="DK38" s="92">
        <v>11</v>
      </c>
      <c r="DL38" s="92">
        <v>4</v>
      </c>
      <c r="DM38" s="92">
        <f t="shared" ref="DM38" si="1516">DK38+DL38</f>
        <v>15</v>
      </c>
      <c r="DN38" s="93">
        <f>DH38+DK38</f>
        <v>177</v>
      </c>
      <c r="DO38" s="57">
        <f>DI38+DL38</f>
        <v>22</v>
      </c>
      <c r="DP38" s="57">
        <f>DJ38+DM38</f>
        <v>199</v>
      </c>
      <c r="DQ38" s="94">
        <f>DN38/DE38</f>
        <v>0.29898648648648651</v>
      </c>
      <c r="DR38" s="94">
        <f>DO38/DF38</f>
        <v>0.26829268292682928</v>
      </c>
      <c r="DS38" s="94">
        <f>DP38/DG38</f>
        <v>0.29525222551928781</v>
      </c>
      <c r="DT38" s="57">
        <f t="shared" ref="DT38:DY38" si="1517">CP38+DE38</f>
        <v>58718</v>
      </c>
      <c r="DU38" s="57">
        <f t="shared" si="1517"/>
        <v>48893</v>
      </c>
      <c r="DV38" s="57">
        <f t="shared" si="1517"/>
        <v>107611</v>
      </c>
      <c r="DW38" s="57">
        <f t="shared" si="1517"/>
        <v>50795</v>
      </c>
      <c r="DX38" s="57">
        <f t="shared" si="1517"/>
        <v>43608</v>
      </c>
      <c r="DY38" s="57">
        <f t="shared" si="1517"/>
        <v>94403</v>
      </c>
      <c r="DZ38" s="57">
        <f t="shared" ref="DZ38" si="1518">CV38+DK38</f>
        <v>2230</v>
      </c>
      <c r="EA38" s="57">
        <f t="shared" ref="EA38" si="1519">CW38+DL38</f>
        <v>1879</v>
      </c>
      <c r="EB38" s="57">
        <f t="shared" ref="EB38" si="1520">CX38+DM38</f>
        <v>4109</v>
      </c>
      <c r="EC38" s="57">
        <f>CY38+DN38</f>
        <v>53025</v>
      </c>
      <c r="ED38" s="57">
        <f>CZ38+DO38</f>
        <v>45487</v>
      </c>
      <c r="EE38" s="57">
        <f>DA38+DP38</f>
        <v>98512</v>
      </c>
      <c r="EF38" s="94">
        <f>EC38/DT38</f>
        <v>0.90304506284273989</v>
      </c>
      <c r="EG38" s="94">
        <f>ED38/DU38</f>
        <v>0.9303376761499601</v>
      </c>
      <c r="EH38" s="94">
        <f>EE38/DV38</f>
        <v>0.91544544702679098</v>
      </c>
      <c r="EI38" s="57">
        <f t="shared" ref="EI38:EK39" si="1521">+AQ38</f>
        <v>447252</v>
      </c>
      <c r="EJ38" s="57">
        <f t="shared" si="1521"/>
        <v>354239</v>
      </c>
      <c r="EK38" s="57">
        <f t="shared" si="1521"/>
        <v>801491</v>
      </c>
      <c r="EL38" s="57">
        <v>242550</v>
      </c>
      <c r="EM38" s="57">
        <v>231714</v>
      </c>
      <c r="EN38" s="57">
        <f>EL38+EM38</f>
        <v>474264</v>
      </c>
      <c r="EO38" s="125">
        <f t="shared" ref="EO38:EQ39" si="1522">+EL38*100/EI38</f>
        <v>54.2311716884441</v>
      </c>
      <c r="EP38" s="125">
        <f t="shared" si="1522"/>
        <v>65.411770019675984</v>
      </c>
      <c r="EQ38" s="125">
        <f t="shared" si="1522"/>
        <v>59.172716848972726</v>
      </c>
      <c r="ER38" s="57">
        <f>+CJ38</f>
        <v>80267</v>
      </c>
      <c r="ES38" s="57">
        <f>+CK38</f>
        <v>62746</v>
      </c>
      <c r="ET38" s="57">
        <f>+CL38</f>
        <v>143013</v>
      </c>
      <c r="EU38" s="57">
        <v>39115</v>
      </c>
      <c r="EV38" s="57">
        <v>36572</v>
      </c>
      <c r="EW38" s="57">
        <f>EU38+EV38</f>
        <v>75687</v>
      </c>
      <c r="EX38" s="125">
        <f>+EU38*100/ER38</f>
        <v>48.731109920639867</v>
      </c>
      <c r="EY38" s="125">
        <f>+EV38*100/ES38</f>
        <v>58.285787141809834</v>
      </c>
      <c r="EZ38" s="125">
        <f>+EW38*100/ET38</f>
        <v>52.923160831532797</v>
      </c>
      <c r="FA38" s="57">
        <f>+EC38</f>
        <v>53025</v>
      </c>
      <c r="FB38" s="57">
        <f>+ED38</f>
        <v>45487</v>
      </c>
      <c r="FC38" s="57">
        <f>+EE38</f>
        <v>98512</v>
      </c>
      <c r="FD38" s="57">
        <v>21743</v>
      </c>
      <c r="FE38" s="57">
        <v>20906</v>
      </c>
      <c r="FF38" s="57">
        <f>FD38+FE38</f>
        <v>42649</v>
      </c>
      <c r="FG38" s="125">
        <f>+FD38*100/FA38</f>
        <v>41.005186232909004</v>
      </c>
      <c r="FH38" s="125">
        <f>+FE38*100/FB38</f>
        <v>45.960384285620066</v>
      </c>
      <c r="FI38" s="125">
        <f>+FF38*100/FC38</f>
        <v>43.293202858535004</v>
      </c>
    </row>
    <row r="39" spans="1:165" s="95" customFormat="1" ht="32.25" customHeight="1">
      <c r="A39" s="103">
        <v>30</v>
      </c>
      <c r="B39" s="173"/>
      <c r="C39" s="117" t="s">
        <v>81</v>
      </c>
      <c r="D39" s="92">
        <v>17</v>
      </c>
      <c r="E39" s="92">
        <v>701</v>
      </c>
      <c r="F39" s="92">
        <f>D39+E39</f>
        <v>718</v>
      </c>
      <c r="G39" s="92">
        <v>17</v>
      </c>
      <c r="H39" s="92">
        <v>701</v>
      </c>
      <c r="I39" s="92">
        <f>G39+H39</f>
        <v>718</v>
      </c>
      <c r="J39" s="62"/>
      <c r="K39" s="62"/>
      <c r="L39" s="62"/>
      <c r="M39" s="93">
        <f t="shared" si="1502"/>
        <v>17</v>
      </c>
      <c r="N39" s="57">
        <f t="shared" si="1502"/>
        <v>701</v>
      </c>
      <c r="O39" s="57">
        <f t="shared" si="1502"/>
        <v>718</v>
      </c>
      <c r="P39" s="94">
        <f t="shared" si="1503"/>
        <v>1</v>
      </c>
      <c r="Q39" s="94">
        <f t="shared" si="1503"/>
        <v>1</v>
      </c>
      <c r="R39" s="94">
        <f t="shared" si="1503"/>
        <v>1</v>
      </c>
      <c r="S39" s="99"/>
      <c r="T39" s="99"/>
      <c r="U39" s="99"/>
      <c r="V39" s="99"/>
      <c r="W39" s="99"/>
      <c r="X39" s="99"/>
      <c r="Y39" s="99"/>
      <c r="Z39" s="99"/>
      <c r="AA39" s="99"/>
      <c r="AB39" s="128"/>
      <c r="AC39" s="128"/>
      <c r="AD39" s="128"/>
      <c r="AE39" s="128"/>
      <c r="AF39" s="128"/>
      <c r="AG39" s="128"/>
      <c r="AH39" s="57">
        <f t="shared" si="1504"/>
        <v>17</v>
      </c>
      <c r="AI39" s="57">
        <f t="shared" si="1504"/>
        <v>701</v>
      </c>
      <c r="AJ39" s="57">
        <f t="shared" si="1504"/>
        <v>718</v>
      </c>
      <c r="AK39" s="57">
        <f t="shared" si="1504"/>
        <v>17</v>
      </c>
      <c r="AL39" s="57">
        <f t="shared" si="1504"/>
        <v>701</v>
      </c>
      <c r="AM39" s="57">
        <f t="shared" si="1504"/>
        <v>718</v>
      </c>
      <c r="AN39" s="127"/>
      <c r="AO39" s="127"/>
      <c r="AP39" s="127"/>
      <c r="AQ39" s="57">
        <f t="shared" si="1508"/>
        <v>17</v>
      </c>
      <c r="AR39" s="57">
        <f t="shared" si="1508"/>
        <v>701</v>
      </c>
      <c r="AS39" s="57">
        <f t="shared" si="1508"/>
        <v>718</v>
      </c>
      <c r="AT39" s="94">
        <f t="shared" si="1509"/>
        <v>1</v>
      </c>
      <c r="AU39" s="94">
        <f t="shared" si="1509"/>
        <v>1</v>
      </c>
      <c r="AV39" s="94">
        <f t="shared" si="1509"/>
        <v>1</v>
      </c>
      <c r="AW39" s="99"/>
      <c r="AX39" s="92">
        <v>17</v>
      </c>
      <c r="AY39" s="92">
        <f>AW39+AX39</f>
        <v>17</v>
      </c>
      <c r="AZ39" s="99"/>
      <c r="BA39" s="92">
        <v>17</v>
      </c>
      <c r="BB39" s="92">
        <f>AZ39+BA39</f>
        <v>17</v>
      </c>
      <c r="BC39" s="62"/>
      <c r="BD39" s="62"/>
      <c r="BE39" s="62"/>
      <c r="BF39" s="63"/>
      <c r="BG39" s="57">
        <f>BA39+BD39</f>
        <v>17</v>
      </c>
      <c r="BH39" s="57">
        <f>BB39+BE39</f>
        <v>17</v>
      </c>
      <c r="BI39" s="63"/>
      <c r="BJ39" s="94">
        <f>BG39/AX39</f>
        <v>1</v>
      </c>
      <c r="BK39" s="94">
        <f>BH39/AY39</f>
        <v>1</v>
      </c>
      <c r="BL39" s="99"/>
      <c r="BM39" s="99"/>
      <c r="BN39" s="99"/>
      <c r="BO39" s="99"/>
      <c r="BP39" s="99"/>
      <c r="BQ39" s="99"/>
      <c r="BR39" s="99"/>
      <c r="BS39" s="99"/>
      <c r="BT39" s="99"/>
      <c r="BU39" s="128"/>
      <c r="BV39" s="128"/>
      <c r="BW39" s="128"/>
      <c r="BX39" s="128"/>
      <c r="BY39" s="128"/>
      <c r="BZ39" s="128"/>
      <c r="CA39" s="63"/>
      <c r="CB39" s="57">
        <f>AX39+BM39</f>
        <v>17</v>
      </c>
      <c r="CC39" s="57">
        <f>AY39+BN39</f>
        <v>17</v>
      </c>
      <c r="CD39" s="63"/>
      <c r="CE39" s="57">
        <f>BA39+BP39</f>
        <v>17</v>
      </c>
      <c r="CF39" s="57">
        <f>BB39+BQ39</f>
        <v>17</v>
      </c>
      <c r="CG39" s="128"/>
      <c r="CH39" s="128"/>
      <c r="CI39" s="128"/>
      <c r="CJ39" s="128"/>
      <c r="CK39" s="57">
        <f>BG39+BV39</f>
        <v>17</v>
      </c>
      <c r="CL39" s="57">
        <f>BH39+BW39</f>
        <v>17</v>
      </c>
      <c r="CM39" s="63"/>
      <c r="CN39" s="94">
        <f>CK39/CB39</f>
        <v>1</v>
      </c>
      <c r="CO39" s="94">
        <f>CL39/CC39</f>
        <v>1</v>
      </c>
      <c r="CP39" s="99"/>
      <c r="CQ39" s="92">
        <v>8</v>
      </c>
      <c r="CR39" s="92">
        <f>CP39+CQ39</f>
        <v>8</v>
      </c>
      <c r="CS39" s="99"/>
      <c r="CT39" s="92">
        <v>8</v>
      </c>
      <c r="CU39" s="92">
        <f>CS39+CT39</f>
        <v>8</v>
      </c>
      <c r="CV39" s="62"/>
      <c r="CW39" s="62"/>
      <c r="CX39" s="62"/>
      <c r="CY39" s="63"/>
      <c r="CZ39" s="57">
        <f>CT39+CW39</f>
        <v>8</v>
      </c>
      <c r="DA39" s="57">
        <f>CU39+CX39</f>
        <v>8</v>
      </c>
      <c r="DB39" s="63"/>
      <c r="DC39" s="94">
        <f>CZ39/CQ39</f>
        <v>1</v>
      </c>
      <c r="DD39" s="94">
        <f>DA39/CR39</f>
        <v>1</v>
      </c>
      <c r="DE39" s="99"/>
      <c r="DF39" s="99"/>
      <c r="DG39" s="99"/>
      <c r="DH39" s="99"/>
      <c r="DI39" s="99"/>
      <c r="DJ39" s="99"/>
      <c r="DK39" s="99"/>
      <c r="DL39" s="99"/>
      <c r="DM39" s="99"/>
      <c r="DN39" s="128"/>
      <c r="DO39" s="128"/>
      <c r="DP39" s="128"/>
      <c r="DQ39" s="128"/>
      <c r="DR39" s="128"/>
      <c r="DS39" s="128"/>
      <c r="DT39" s="63"/>
      <c r="DU39" s="57">
        <f>CQ39+DF39</f>
        <v>8</v>
      </c>
      <c r="DV39" s="57">
        <f>CR39+DG39</f>
        <v>8</v>
      </c>
      <c r="DW39" s="63"/>
      <c r="DX39" s="57">
        <f>CT39+DI39</f>
        <v>8</v>
      </c>
      <c r="DY39" s="57">
        <f>CU39+DJ39</f>
        <v>8</v>
      </c>
      <c r="DZ39" s="129"/>
      <c r="EA39" s="129"/>
      <c r="EB39" s="129"/>
      <c r="EC39" s="63"/>
      <c r="ED39" s="57">
        <f>CZ39+DO39</f>
        <v>8</v>
      </c>
      <c r="EE39" s="57">
        <f>DA39+DP39</f>
        <v>8</v>
      </c>
      <c r="EF39" s="63"/>
      <c r="EG39" s="94">
        <f>ED39/DU39</f>
        <v>1</v>
      </c>
      <c r="EH39" s="94">
        <f>EE39/DV39</f>
        <v>1</v>
      </c>
      <c r="EI39" s="57">
        <f t="shared" si="1521"/>
        <v>17</v>
      </c>
      <c r="EJ39" s="57">
        <f t="shared" si="1521"/>
        <v>701</v>
      </c>
      <c r="EK39" s="57">
        <f t="shared" si="1521"/>
        <v>718</v>
      </c>
      <c r="EL39" s="57">
        <v>17</v>
      </c>
      <c r="EM39" s="57">
        <v>691</v>
      </c>
      <c r="EN39" s="57">
        <f>EL39+EM39</f>
        <v>708</v>
      </c>
      <c r="EO39" s="125">
        <f t="shared" si="1522"/>
        <v>100</v>
      </c>
      <c r="EP39" s="125">
        <f t="shared" si="1522"/>
        <v>98.573466476462201</v>
      </c>
      <c r="EQ39" s="125">
        <f t="shared" si="1522"/>
        <v>98.607242339832865</v>
      </c>
      <c r="ER39" s="129"/>
      <c r="ES39" s="57">
        <f>+CK39</f>
        <v>17</v>
      </c>
      <c r="ET39" s="57">
        <f>+CL39</f>
        <v>17</v>
      </c>
      <c r="EU39" s="129"/>
      <c r="EV39" s="57">
        <v>16</v>
      </c>
      <c r="EW39" s="57">
        <f>EU39+EV39</f>
        <v>16</v>
      </c>
      <c r="EX39" s="129"/>
      <c r="EY39" s="125">
        <f>+EV39*100/ES39</f>
        <v>94.117647058823536</v>
      </c>
      <c r="EZ39" s="125">
        <f>+EW39*100/ET39</f>
        <v>94.117647058823536</v>
      </c>
      <c r="FA39" s="133"/>
      <c r="FB39" s="57">
        <f>+ED39</f>
        <v>8</v>
      </c>
      <c r="FC39" s="57">
        <f>+EE39</f>
        <v>8</v>
      </c>
      <c r="FD39" s="133"/>
      <c r="FE39" s="57">
        <v>8</v>
      </c>
      <c r="FF39" s="57">
        <f>FD39+FE39</f>
        <v>8</v>
      </c>
      <c r="FG39" s="133"/>
      <c r="FH39" s="125">
        <f>+FE39*100/FB39</f>
        <v>100</v>
      </c>
      <c r="FI39" s="125">
        <f>+FF39*100/FC39</f>
        <v>100</v>
      </c>
    </row>
    <row r="40" spans="1:165" s="64" customFormat="1" ht="42.75" customHeight="1">
      <c r="A40" s="103">
        <v>31</v>
      </c>
      <c r="B40" s="124" t="s">
        <v>154</v>
      </c>
      <c r="C40" s="117" t="s">
        <v>91</v>
      </c>
      <c r="D40" s="92">
        <v>355652</v>
      </c>
      <c r="E40" s="92">
        <v>424288</v>
      </c>
      <c r="F40" s="92">
        <f t="shared" ref="F40" si="1523">D40+E40</f>
        <v>779940</v>
      </c>
      <c r="G40" s="92">
        <v>317966</v>
      </c>
      <c r="H40" s="92">
        <v>402243</v>
      </c>
      <c r="I40" s="92">
        <f t="shared" ref="I40" si="1524">G40+H40</f>
        <v>720209</v>
      </c>
      <c r="J40" s="99"/>
      <c r="K40" s="99"/>
      <c r="L40" s="99"/>
      <c r="M40" s="93">
        <f t="shared" ref="M40" si="1525">G40+J40</f>
        <v>317966</v>
      </c>
      <c r="N40" s="57">
        <f t="shared" ref="N40" si="1526">H40+K40</f>
        <v>402243</v>
      </c>
      <c r="O40" s="57">
        <f t="shared" ref="O40" si="1527">I40+L40</f>
        <v>720209</v>
      </c>
      <c r="P40" s="94">
        <f t="shared" ref="P40" si="1528">M40/D40</f>
        <v>0.89403686749969069</v>
      </c>
      <c r="Q40" s="94">
        <f t="shared" ref="Q40" si="1529">N40/E40</f>
        <v>0.94804236744852555</v>
      </c>
      <c r="R40" s="94">
        <f t="shared" ref="R40" si="1530">O40/F40</f>
        <v>0.92341590378747085</v>
      </c>
      <c r="S40" s="92">
        <v>5897</v>
      </c>
      <c r="T40" s="92">
        <v>3211</v>
      </c>
      <c r="U40" s="92">
        <f t="shared" ref="U40" si="1531">S40+T40</f>
        <v>9108</v>
      </c>
      <c r="V40" s="92">
        <v>1606</v>
      </c>
      <c r="W40" s="92">
        <v>1047</v>
      </c>
      <c r="X40" s="92">
        <f t="shared" ref="X40" si="1532">V40+W40</f>
        <v>2653</v>
      </c>
      <c r="Y40" s="99"/>
      <c r="Z40" s="99"/>
      <c r="AA40" s="99"/>
      <c r="AB40" s="93">
        <f t="shared" ref="AB40" si="1533">V40+Y40</f>
        <v>1606</v>
      </c>
      <c r="AC40" s="57">
        <f t="shared" ref="AC40" si="1534">W40+Z40</f>
        <v>1047</v>
      </c>
      <c r="AD40" s="57">
        <f t="shared" ref="AD40" si="1535">X40+AA40</f>
        <v>2653</v>
      </c>
      <c r="AE40" s="94">
        <f t="shared" ref="AE40" si="1536">AB40/S40</f>
        <v>0.27234186874682043</v>
      </c>
      <c r="AF40" s="94">
        <f t="shared" ref="AF40" si="1537">AC40/T40</f>
        <v>0.32606664590470258</v>
      </c>
      <c r="AG40" s="94">
        <f t="shared" ref="AG40" si="1538">AD40/U40</f>
        <v>0.29128238910847609</v>
      </c>
      <c r="AH40" s="57">
        <f t="shared" ref="AH40" si="1539">D40+S40</f>
        <v>361549</v>
      </c>
      <c r="AI40" s="57">
        <f t="shared" ref="AI40" si="1540">E40+T40</f>
        <v>427499</v>
      </c>
      <c r="AJ40" s="57">
        <f t="shared" ref="AJ40" si="1541">F40+U40</f>
        <v>789048</v>
      </c>
      <c r="AK40" s="57">
        <f t="shared" ref="AK40" si="1542">G40+V40</f>
        <v>319572</v>
      </c>
      <c r="AL40" s="57">
        <f t="shared" ref="AL40" si="1543">H40+W40</f>
        <v>403290</v>
      </c>
      <c r="AM40" s="57">
        <f t="shared" ref="AM40" si="1544">I40+X40</f>
        <v>722862</v>
      </c>
      <c r="AN40" s="128"/>
      <c r="AO40" s="128"/>
      <c r="AP40" s="128"/>
      <c r="AQ40" s="57">
        <f t="shared" ref="AQ40" si="1545">M40+AB40</f>
        <v>319572</v>
      </c>
      <c r="AR40" s="57">
        <f t="shared" ref="AR40" si="1546">N40+AC40</f>
        <v>403290</v>
      </c>
      <c r="AS40" s="57">
        <f t="shared" ref="AS40" si="1547">O40+AD40</f>
        <v>722862</v>
      </c>
      <c r="AT40" s="94">
        <f t="shared" ref="AT40" si="1548">AQ40/AH40</f>
        <v>0.88389678854041909</v>
      </c>
      <c r="AU40" s="94">
        <f t="shared" ref="AU40" si="1549">AR40/AI40</f>
        <v>0.94337062776755032</v>
      </c>
      <c r="AV40" s="94">
        <f t="shared" ref="AV40" si="1550">AS40/AJ40</f>
        <v>0.91611917145724975</v>
      </c>
      <c r="AW40" s="92">
        <v>76494</v>
      </c>
      <c r="AX40" s="92">
        <v>97653</v>
      </c>
      <c r="AY40" s="92">
        <f t="shared" ref="AY40" si="1551">AW40+AX40</f>
        <v>174147</v>
      </c>
      <c r="AZ40" s="92">
        <v>62590</v>
      </c>
      <c r="BA40" s="92">
        <v>88302</v>
      </c>
      <c r="BB40" s="92">
        <f t="shared" ref="BB40" si="1552">AZ40+BA40</f>
        <v>150892</v>
      </c>
      <c r="BC40" s="98"/>
      <c r="BD40" s="98"/>
      <c r="BE40" s="99"/>
      <c r="BF40" s="93">
        <f t="shared" ref="BF40" si="1553">AZ40+BC40</f>
        <v>62590</v>
      </c>
      <c r="BG40" s="57">
        <f t="shared" ref="BG40" si="1554">BA40+BD40</f>
        <v>88302</v>
      </c>
      <c r="BH40" s="57">
        <f t="shared" ref="BH40" si="1555">BB40+BE40</f>
        <v>150892</v>
      </c>
      <c r="BI40" s="94">
        <f t="shared" ref="BI40" si="1556">BF40/AW40</f>
        <v>0.81823410986482603</v>
      </c>
      <c r="BJ40" s="94">
        <f t="shared" ref="BJ40" si="1557">BG40/AX40</f>
        <v>0.90424257319283585</v>
      </c>
      <c r="BK40" s="94">
        <f t="shared" ref="BK40" si="1558">BH40/AY40</f>
        <v>0.86646339012443507</v>
      </c>
      <c r="BL40" s="92">
        <v>1850</v>
      </c>
      <c r="BM40" s="92">
        <v>850</v>
      </c>
      <c r="BN40" s="92">
        <f t="shared" ref="BN40" si="1559">BL40+BM40</f>
        <v>2700</v>
      </c>
      <c r="BO40" s="92">
        <v>470</v>
      </c>
      <c r="BP40" s="92">
        <v>260</v>
      </c>
      <c r="BQ40" s="92">
        <f t="shared" ref="BQ40" si="1560">BO40+BP40</f>
        <v>730</v>
      </c>
      <c r="BR40" s="98"/>
      <c r="BS40" s="98"/>
      <c r="BT40" s="98"/>
      <c r="BU40" s="93">
        <f t="shared" ref="BU40" si="1561">BO40+BR40</f>
        <v>470</v>
      </c>
      <c r="BV40" s="57">
        <f t="shared" ref="BV40" si="1562">BP40+BS40</f>
        <v>260</v>
      </c>
      <c r="BW40" s="57">
        <f t="shared" ref="BW40" si="1563">BQ40+BT40</f>
        <v>730</v>
      </c>
      <c r="BX40" s="94">
        <f t="shared" ref="BX40" si="1564">BU40/BL40</f>
        <v>0.25405405405405407</v>
      </c>
      <c r="BY40" s="94">
        <f t="shared" ref="BY40" si="1565">BV40/BM40</f>
        <v>0.30588235294117649</v>
      </c>
      <c r="BZ40" s="94">
        <f t="shared" ref="BZ40" si="1566">BW40/BN40</f>
        <v>0.27037037037037037</v>
      </c>
      <c r="CA40" s="57">
        <f t="shared" ref="CA40" si="1567">AW40+BL40</f>
        <v>78344</v>
      </c>
      <c r="CB40" s="57">
        <f t="shared" ref="CB40" si="1568">AX40+BM40</f>
        <v>98503</v>
      </c>
      <c r="CC40" s="57">
        <f t="shared" ref="CC40" si="1569">AY40+BN40</f>
        <v>176847</v>
      </c>
      <c r="CD40" s="57">
        <f t="shared" ref="CD40" si="1570">AZ40+BO40</f>
        <v>63060</v>
      </c>
      <c r="CE40" s="57">
        <f t="shared" ref="CE40" si="1571">BA40+BP40</f>
        <v>88562</v>
      </c>
      <c r="CF40" s="57">
        <f t="shared" ref="CF40" si="1572">BB40+BQ40</f>
        <v>151622</v>
      </c>
      <c r="CG40" s="128"/>
      <c r="CH40" s="128"/>
      <c r="CI40" s="128"/>
      <c r="CJ40" s="57">
        <f t="shared" ref="CJ40" si="1573">BF40+BU40</f>
        <v>63060</v>
      </c>
      <c r="CK40" s="57">
        <f t="shared" ref="CK40" si="1574">BG40+BV40</f>
        <v>88562</v>
      </c>
      <c r="CL40" s="57">
        <f t="shared" ref="CL40" si="1575">BH40+BW40</f>
        <v>151622</v>
      </c>
      <c r="CM40" s="94">
        <f t="shared" ref="CM40" si="1576">CJ40/CA40</f>
        <v>0.80491167160216481</v>
      </c>
      <c r="CN40" s="94">
        <f t="shared" ref="CN40" si="1577">CK40/CB40</f>
        <v>0.89907921586144579</v>
      </c>
      <c r="CO40" s="94">
        <f t="shared" ref="CO40" si="1578">CL40/CC40</f>
        <v>0.85736257895242785</v>
      </c>
      <c r="CP40" s="92">
        <v>3128</v>
      </c>
      <c r="CQ40" s="92">
        <v>3541</v>
      </c>
      <c r="CR40" s="92">
        <f t="shared" ref="CR40" si="1579">CP40+CQ40</f>
        <v>6669</v>
      </c>
      <c r="CS40" s="92">
        <v>2632</v>
      </c>
      <c r="CT40" s="92">
        <v>3148</v>
      </c>
      <c r="CU40" s="92">
        <f t="shared" ref="CU40" si="1580">CS40+CT40</f>
        <v>5780</v>
      </c>
      <c r="CV40" s="99"/>
      <c r="CW40" s="99"/>
      <c r="CX40" s="99"/>
      <c r="CY40" s="93">
        <f t="shared" ref="CY40" si="1581">CS40+CV40</f>
        <v>2632</v>
      </c>
      <c r="CZ40" s="57">
        <f t="shared" ref="CZ40" si="1582">CT40+CW40</f>
        <v>3148</v>
      </c>
      <c r="DA40" s="57">
        <f t="shared" ref="DA40" si="1583">CU40+CX40</f>
        <v>5780</v>
      </c>
      <c r="DB40" s="94">
        <f t="shared" ref="DB40" si="1584">CY40/CP40</f>
        <v>0.84143222506393867</v>
      </c>
      <c r="DC40" s="94">
        <f t="shared" ref="DC40" si="1585">CZ40/CQ40</f>
        <v>0.88901440271109855</v>
      </c>
      <c r="DD40" s="94">
        <f t="shared" ref="DD40" si="1586">DA40/CR40</f>
        <v>0.86669665617034042</v>
      </c>
      <c r="DE40" s="92">
        <v>39</v>
      </c>
      <c r="DF40" s="92">
        <v>24</v>
      </c>
      <c r="DG40" s="92">
        <f t="shared" ref="DG40" si="1587">DE40+DF40</f>
        <v>63</v>
      </c>
      <c r="DH40" s="92">
        <v>11</v>
      </c>
      <c r="DI40" s="92">
        <v>8</v>
      </c>
      <c r="DJ40" s="92">
        <f t="shared" ref="DJ40" si="1588">DH40+DI40</f>
        <v>19</v>
      </c>
      <c r="DK40" s="98"/>
      <c r="DL40" s="98"/>
      <c r="DM40" s="98"/>
      <c r="DN40" s="93">
        <f t="shared" ref="DN40" si="1589">DH40+DK40</f>
        <v>11</v>
      </c>
      <c r="DO40" s="57">
        <f t="shared" ref="DO40" si="1590">DI40+DL40</f>
        <v>8</v>
      </c>
      <c r="DP40" s="57">
        <f t="shared" ref="DP40" si="1591">DJ40+DM40</f>
        <v>19</v>
      </c>
      <c r="DQ40" s="94">
        <f t="shared" ref="DQ40" si="1592">DN40/DE40</f>
        <v>0.28205128205128205</v>
      </c>
      <c r="DR40" s="94">
        <f t="shared" ref="DR40" si="1593">DO40/DF40</f>
        <v>0.33333333333333331</v>
      </c>
      <c r="DS40" s="94">
        <f t="shared" ref="DS40" si="1594">DP40/DG40</f>
        <v>0.30158730158730157</v>
      </c>
      <c r="DT40" s="57">
        <f t="shared" ref="DT40" si="1595">CP40+DE40</f>
        <v>3167</v>
      </c>
      <c r="DU40" s="57">
        <f t="shared" ref="DU40" si="1596">CQ40+DF40</f>
        <v>3565</v>
      </c>
      <c r="DV40" s="57">
        <f t="shared" ref="DV40" si="1597">CR40+DG40</f>
        <v>6732</v>
      </c>
      <c r="DW40" s="57">
        <f t="shared" ref="DW40" si="1598">CS40+DH40</f>
        <v>2643</v>
      </c>
      <c r="DX40" s="57">
        <f t="shared" ref="DX40" si="1599">CT40+DI40</f>
        <v>3156</v>
      </c>
      <c r="DY40" s="57">
        <f t="shared" ref="DY40" si="1600">CU40+DJ40</f>
        <v>5799</v>
      </c>
      <c r="DZ40" s="128"/>
      <c r="EA40" s="128"/>
      <c r="EB40" s="128"/>
      <c r="EC40" s="57">
        <f t="shared" ref="EC40" si="1601">CY40+DN40</f>
        <v>2643</v>
      </c>
      <c r="ED40" s="57">
        <f t="shared" ref="ED40" si="1602">CZ40+DO40</f>
        <v>3156</v>
      </c>
      <c r="EE40" s="57">
        <f t="shared" ref="EE40" si="1603">DA40+DP40</f>
        <v>5799</v>
      </c>
      <c r="EF40" s="94">
        <f t="shared" ref="EF40" si="1604">EC40/DT40</f>
        <v>0.8345437322387117</v>
      </c>
      <c r="EG40" s="94">
        <f t="shared" ref="EG40" si="1605">ED40/DU40</f>
        <v>0.88527349228611496</v>
      </c>
      <c r="EH40" s="94">
        <f t="shared" ref="EH40" si="1606">EE40/DV40</f>
        <v>0.8614081996434938</v>
      </c>
      <c r="EI40" s="57">
        <f t="shared" ref="EI40" si="1607">+AQ40</f>
        <v>319572</v>
      </c>
      <c r="EJ40" s="57">
        <f t="shared" ref="EJ40" si="1608">+AR40</f>
        <v>403290</v>
      </c>
      <c r="EK40" s="57">
        <f t="shared" ref="EK40" si="1609">+AS40</f>
        <v>722862</v>
      </c>
      <c r="EL40" s="57">
        <v>133713</v>
      </c>
      <c r="EM40" s="57">
        <v>217574</v>
      </c>
      <c r="EN40" s="57">
        <f t="shared" ref="EN40" si="1610">EL40+EM40</f>
        <v>351287</v>
      </c>
      <c r="EO40" s="125">
        <f t="shared" ref="EO40" si="1611">+EL40*100/EI40</f>
        <v>41.841275205587472</v>
      </c>
      <c r="EP40" s="125">
        <f t="shared" ref="EP40" si="1612">+EM40*100/EJ40</f>
        <v>53.949763197698928</v>
      </c>
      <c r="EQ40" s="125">
        <f t="shared" ref="EQ40" si="1613">+EN40*100/EK40</f>
        <v>48.596689271257858</v>
      </c>
      <c r="ER40" s="57">
        <f t="shared" ref="ER40" si="1614">+CJ40</f>
        <v>63060</v>
      </c>
      <c r="ES40" s="57">
        <f t="shared" ref="ES40" si="1615">+CK40</f>
        <v>88562</v>
      </c>
      <c r="ET40" s="57">
        <f t="shared" ref="ET40" si="1616">+CL40</f>
        <v>151622</v>
      </c>
      <c r="EU40" s="57">
        <v>16254</v>
      </c>
      <c r="EV40" s="57">
        <v>31889</v>
      </c>
      <c r="EW40" s="57">
        <f t="shared" ref="EW40" si="1617">EU40+EV40</f>
        <v>48143</v>
      </c>
      <c r="EX40" s="125">
        <f t="shared" ref="EX40" si="1618">+EU40*100/ER40</f>
        <v>25.775451950523312</v>
      </c>
      <c r="EY40" s="125">
        <f t="shared" ref="EY40" si="1619">+EV40*100/ES40</f>
        <v>36.00754273842054</v>
      </c>
      <c r="EZ40" s="125">
        <f t="shared" ref="EZ40" si="1620">+EW40*100/ET40</f>
        <v>31.751988497711412</v>
      </c>
      <c r="FA40" s="57">
        <f t="shared" ref="FA40" si="1621">+EC40</f>
        <v>2643</v>
      </c>
      <c r="FB40" s="57">
        <f t="shared" ref="FB40" si="1622">+ED40</f>
        <v>3156</v>
      </c>
      <c r="FC40" s="57">
        <f t="shared" ref="FC40" si="1623">+EE40</f>
        <v>5799</v>
      </c>
      <c r="FD40" s="57">
        <v>613</v>
      </c>
      <c r="FE40" s="57">
        <v>843</v>
      </c>
      <c r="FF40" s="57">
        <f t="shared" ref="FF40" si="1624">FD40+FE40</f>
        <v>1456</v>
      </c>
      <c r="FG40" s="125">
        <f t="shared" ref="FG40" si="1625">+FD40*100/FA40</f>
        <v>23.193340900491865</v>
      </c>
      <c r="FH40" s="125">
        <f t="shared" ref="FH40" si="1626">+FE40*100/FB40</f>
        <v>26.711026615969583</v>
      </c>
      <c r="FI40" s="125">
        <f t="shared" ref="FI40" si="1627">+FF40*100/FC40</f>
        <v>25.10777720296603</v>
      </c>
    </row>
    <row r="41" spans="1:165" s="95" customFormat="1" ht="46.5" customHeight="1">
      <c r="A41" s="103">
        <v>32</v>
      </c>
      <c r="B41" s="124" t="s">
        <v>133</v>
      </c>
      <c r="C41" s="117" t="s">
        <v>97</v>
      </c>
      <c r="D41" s="92">
        <v>198507</v>
      </c>
      <c r="E41" s="92">
        <v>213124</v>
      </c>
      <c r="F41" s="92">
        <f>D41+E41</f>
        <v>411631</v>
      </c>
      <c r="G41" s="92">
        <v>123398</v>
      </c>
      <c r="H41" s="92">
        <v>160305</v>
      </c>
      <c r="I41" s="92">
        <f>G41+H41</f>
        <v>283703</v>
      </c>
      <c r="J41" s="92">
        <v>75086</v>
      </c>
      <c r="K41" s="92">
        <v>52816</v>
      </c>
      <c r="L41" s="92">
        <f>J41+K41</f>
        <v>127902</v>
      </c>
      <c r="M41" s="93">
        <f t="shared" ref="M41:O42" si="1628">G41+J41</f>
        <v>198484</v>
      </c>
      <c r="N41" s="57">
        <f t="shared" si="1628"/>
        <v>213121</v>
      </c>
      <c r="O41" s="57">
        <f t="shared" si="1628"/>
        <v>411605</v>
      </c>
      <c r="P41" s="94">
        <f>M41/D41</f>
        <v>0.99988413506828477</v>
      </c>
      <c r="Q41" s="94">
        <f>N41/E41</f>
        <v>0.99998592368761852</v>
      </c>
      <c r="R41" s="94">
        <f>O41/F41</f>
        <v>0.99993683663280952</v>
      </c>
      <c r="S41" s="92">
        <v>47739</v>
      </c>
      <c r="T41" s="92">
        <v>25795</v>
      </c>
      <c r="U41" s="92">
        <f t="shared" ref="U41" si="1629">S41+T41</f>
        <v>73534</v>
      </c>
      <c r="V41" s="92">
        <v>13762</v>
      </c>
      <c r="W41" s="92">
        <v>9462</v>
      </c>
      <c r="X41" s="92">
        <f t="shared" ref="X41" si="1630">V41+W41</f>
        <v>23224</v>
      </c>
      <c r="Y41" s="92">
        <v>33957</v>
      </c>
      <c r="Z41" s="92">
        <v>16332</v>
      </c>
      <c r="AA41" s="92">
        <f t="shared" ref="AA41" si="1631">Y41+Z41</f>
        <v>50289</v>
      </c>
      <c r="AB41" s="93">
        <f t="shared" ref="AB41" si="1632">V41+Y41</f>
        <v>47719</v>
      </c>
      <c r="AC41" s="57">
        <f t="shared" ref="AC41" si="1633">W41+Z41</f>
        <v>25794</v>
      </c>
      <c r="AD41" s="57">
        <f t="shared" ref="AD41" si="1634">X41+AA41</f>
        <v>73513</v>
      </c>
      <c r="AE41" s="94">
        <f t="shared" ref="AE41" si="1635">AB41/S41</f>
        <v>0.99958105532164476</v>
      </c>
      <c r="AF41" s="94">
        <f t="shared" ref="AF41" si="1636">AC41/T41</f>
        <v>0.99996123279705373</v>
      </c>
      <c r="AG41" s="94">
        <f t="shared" ref="AG41" si="1637">AD41/U41</f>
        <v>0.99971441782032799</v>
      </c>
      <c r="AH41" s="57">
        <f t="shared" ref="AH41" si="1638">D41+S41</f>
        <v>246246</v>
      </c>
      <c r="AI41" s="57">
        <f t="shared" ref="AI41" si="1639">E41+T41</f>
        <v>238919</v>
      </c>
      <c r="AJ41" s="57">
        <f t="shared" ref="AJ41" si="1640">F41+U41</f>
        <v>485165</v>
      </c>
      <c r="AK41" s="57">
        <f t="shared" ref="AK41" si="1641">G41+V41</f>
        <v>137160</v>
      </c>
      <c r="AL41" s="57">
        <f t="shared" ref="AL41" si="1642">H41+W41</f>
        <v>169767</v>
      </c>
      <c r="AM41" s="57">
        <f t="shared" ref="AM41" si="1643">I41+X41</f>
        <v>306927</v>
      </c>
      <c r="AN41" s="57">
        <f t="shared" ref="AN41" si="1644">J41+Y41</f>
        <v>109043</v>
      </c>
      <c r="AO41" s="57">
        <f t="shared" ref="AO41" si="1645">K41+Z41</f>
        <v>69148</v>
      </c>
      <c r="AP41" s="57">
        <f t="shared" ref="AP41" si="1646">L41+AA41</f>
        <v>178191</v>
      </c>
      <c r="AQ41" s="57">
        <f t="shared" ref="AQ41" si="1647">M41+AB41</f>
        <v>246203</v>
      </c>
      <c r="AR41" s="57">
        <f t="shared" ref="AR41" si="1648">N41+AC41</f>
        <v>238915</v>
      </c>
      <c r="AS41" s="57">
        <f t="shared" ref="AS41" si="1649">O41+AD41</f>
        <v>485118</v>
      </c>
      <c r="AT41" s="94">
        <f t="shared" ref="AT41" si="1650">AQ41/AH41</f>
        <v>0.99982537787415837</v>
      </c>
      <c r="AU41" s="94">
        <f t="shared" ref="AU41" si="1651">AR41/AI41</f>
        <v>0.9999832579242337</v>
      </c>
      <c r="AV41" s="94">
        <f t="shared" ref="AV41" si="1652">AS41/AJ41</f>
        <v>0.99990312574072737</v>
      </c>
      <c r="AW41" s="92">
        <v>30813</v>
      </c>
      <c r="AX41" s="92">
        <v>37739</v>
      </c>
      <c r="AY41" s="92">
        <f t="shared" ref="AY41" si="1653">AW41+AX41</f>
        <v>68552</v>
      </c>
      <c r="AZ41" s="92">
        <v>16445</v>
      </c>
      <c r="BA41" s="92">
        <v>26078</v>
      </c>
      <c r="BB41" s="92">
        <f t="shared" ref="BB41" si="1654">AZ41+BA41</f>
        <v>42523</v>
      </c>
      <c r="BC41" s="92">
        <v>14367</v>
      </c>
      <c r="BD41" s="92">
        <v>11659</v>
      </c>
      <c r="BE41" s="92">
        <f t="shared" ref="BE41" si="1655">BC41+BD41</f>
        <v>26026</v>
      </c>
      <c r="BF41" s="93">
        <f t="shared" ref="BF41" si="1656">AZ41+BC41</f>
        <v>30812</v>
      </c>
      <c r="BG41" s="57">
        <f t="shared" ref="BG41" si="1657">BA41+BD41</f>
        <v>37737</v>
      </c>
      <c r="BH41" s="57">
        <f t="shared" ref="BH41" si="1658">BB41+BE41</f>
        <v>68549</v>
      </c>
      <c r="BI41" s="94">
        <f t="shared" ref="BI41" si="1659">BF41/AW41</f>
        <v>0.99996754616557948</v>
      </c>
      <c r="BJ41" s="94">
        <f t="shared" ref="BJ41" si="1660">BG41/AX41</f>
        <v>0.99994700442513051</v>
      </c>
      <c r="BK41" s="94">
        <f t="shared" ref="BK41" si="1661">BH41/AY41</f>
        <v>0.99995623760065355</v>
      </c>
      <c r="BL41" s="92">
        <v>8191</v>
      </c>
      <c r="BM41" s="92">
        <v>5701</v>
      </c>
      <c r="BN41" s="92">
        <f t="shared" ref="BN41" si="1662">BL41+BM41</f>
        <v>13892</v>
      </c>
      <c r="BO41" s="92">
        <v>2103</v>
      </c>
      <c r="BP41" s="92">
        <v>1948</v>
      </c>
      <c r="BQ41" s="92">
        <f t="shared" ref="BQ41" si="1663">BO41+BP41</f>
        <v>4051</v>
      </c>
      <c r="BR41" s="92">
        <v>6087</v>
      </c>
      <c r="BS41" s="92">
        <v>3752</v>
      </c>
      <c r="BT41" s="92">
        <f t="shared" ref="BT41" si="1664">BR41+BS41</f>
        <v>9839</v>
      </c>
      <c r="BU41" s="93">
        <f t="shared" ref="BU41" si="1665">BO41+BR41</f>
        <v>8190</v>
      </c>
      <c r="BV41" s="57">
        <f t="shared" ref="BV41" si="1666">BP41+BS41</f>
        <v>5700</v>
      </c>
      <c r="BW41" s="57">
        <f t="shared" ref="BW41" si="1667">BQ41+BT41</f>
        <v>13890</v>
      </c>
      <c r="BX41" s="94">
        <f t="shared" ref="BX41" si="1668">BU41/BL41</f>
        <v>0.99987791478451959</v>
      </c>
      <c r="BY41" s="94">
        <f t="shared" ref="BY41" si="1669">BV41/BM41</f>
        <v>0.99982459217681108</v>
      </c>
      <c r="BZ41" s="94">
        <f t="shared" ref="BZ41" si="1670">BW41/BN41</f>
        <v>0.99985603224877628</v>
      </c>
      <c r="CA41" s="57">
        <f t="shared" ref="CA41" si="1671">AW41+BL41</f>
        <v>39004</v>
      </c>
      <c r="CB41" s="57">
        <f t="shared" ref="CB41" si="1672">AX41+BM41</f>
        <v>43440</v>
      </c>
      <c r="CC41" s="57">
        <f t="shared" ref="CC41" si="1673">AY41+BN41</f>
        <v>82444</v>
      </c>
      <c r="CD41" s="57">
        <f t="shared" ref="CD41" si="1674">AZ41+BO41</f>
        <v>18548</v>
      </c>
      <c r="CE41" s="57">
        <f t="shared" ref="CE41" si="1675">BA41+BP41</f>
        <v>28026</v>
      </c>
      <c r="CF41" s="57">
        <f t="shared" ref="CF41" si="1676">BB41+BQ41</f>
        <v>46574</v>
      </c>
      <c r="CG41" s="57">
        <f t="shared" ref="CG41" si="1677">BC41+BR41</f>
        <v>20454</v>
      </c>
      <c r="CH41" s="57">
        <f t="shared" ref="CH41" si="1678">BD41+BS41</f>
        <v>15411</v>
      </c>
      <c r="CI41" s="57">
        <f t="shared" ref="CI41" si="1679">BE41+BT41</f>
        <v>35865</v>
      </c>
      <c r="CJ41" s="57">
        <f t="shared" ref="CJ41" si="1680">BF41+BU41</f>
        <v>39002</v>
      </c>
      <c r="CK41" s="57">
        <f t="shared" ref="CK41" si="1681">BG41+BV41</f>
        <v>43437</v>
      </c>
      <c r="CL41" s="57">
        <f t="shared" ref="CL41" si="1682">BH41+BW41</f>
        <v>82439</v>
      </c>
      <c r="CM41" s="94">
        <f t="shared" ref="CM41" si="1683">CJ41/CA41</f>
        <v>0.99994872320787609</v>
      </c>
      <c r="CN41" s="94">
        <f t="shared" ref="CN41" si="1684">CK41/CB41</f>
        <v>0.99993093922651932</v>
      </c>
      <c r="CO41" s="94">
        <f t="shared" ref="CO41" si="1685">CL41/CC41</f>
        <v>0.99993935277279122</v>
      </c>
      <c r="CP41" s="92">
        <v>18824</v>
      </c>
      <c r="CQ41" s="92">
        <v>19125</v>
      </c>
      <c r="CR41" s="92">
        <f t="shared" ref="CR41" si="1686">CP41+CQ41</f>
        <v>37949</v>
      </c>
      <c r="CS41" s="92">
        <v>11798</v>
      </c>
      <c r="CT41" s="92">
        <v>13778</v>
      </c>
      <c r="CU41" s="92">
        <f t="shared" ref="CU41" si="1687">CS41+CT41</f>
        <v>25576</v>
      </c>
      <c r="CV41" s="92">
        <v>7026</v>
      </c>
      <c r="CW41" s="92">
        <v>5346</v>
      </c>
      <c r="CX41" s="92">
        <f t="shared" ref="CX41" si="1688">CV41+CW41</f>
        <v>12372</v>
      </c>
      <c r="CY41" s="93">
        <f t="shared" ref="CY41" si="1689">CS41+CV41</f>
        <v>18824</v>
      </c>
      <c r="CZ41" s="57">
        <f t="shared" ref="CZ41" si="1690">CT41+CW41</f>
        <v>19124</v>
      </c>
      <c r="DA41" s="57">
        <f t="shared" ref="DA41" si="1691">CU41+CX41</f>
        <v>37948</v>
      </c>
      <c r="DB41" s="94">
        <f t="shared" ref="DB41" si="1692">CY41/CP41</f>
        <v>1</v>
      </c>
      <c r="DC41" s="94">
        <f t="shared" ref="DC41" si="1693">CZ41/CQ41</f>
        <v>0.9999477124183006</v>
      </c>
      <c r="DD41" s="94">
        <f t="shared" ref="DD41" si="1694">DA41/CR41</f>
        <v>0.99997364884450179</v>
      </c>
      <c r="DE41" s="92">
        <v>3152</v>
      </c>
      <c r="DF41" s="92">
        <v>2043</v>
      </c>
      <c r="DG41" s="92">
        <f t="shared" ref="DG41" si="1695">DE41+DF41</f>
        <v>5195</v>
      </c>
      <c r="DH41" s="92">
        <v>1036</v>
      </c>
      <c r="DI41" s="92">
        <v>736</v>
      </c>
      <c r="DJ41" s="92">
        <f t="shared" ref="DJ41" si="1696">DH41+DI41</f>
        <v>1772</v>
      </c>
      <c r="DK41" s="92">
        <v>2114</v>
      </c>
      <c r="DL41" s="92">
        <v>1307</v>
      </c>
      <c r="DM41" s="92">
        <f t="shared" ref="DM41" si="1697">DK41+DL41</f>
        <v>3421</v>
      </c>
      <c r="DN41" s="93">
        <f t="shared" ref="DN41" si="1698">DH41+DK41</f>
        <v>3150</v>
      </c>
      <c r="DO41" s="57">
        <f t="shared" ref="DO41" si="1699">DI41+DL41</f>
        <v>2043</v>
      </c>
      <c r="DP41" s="57">
        <f t="shared" ref="DP41" si="1700">DJ41+DM41</f>
        <v>5193</v>
      </c>
      <c r="DQ41" s="94">
        <f t="shared" ref="DQ41" si="1701">DN41/DE41</f>
        <v>0.99936548223350252</v>
      </c>
      <c r="DR41" s="94">
        <f t="shared" ref="DR41" si="1702">DO41/DF41</f>
        <v>1</v>
      </c>
      <c r="DS41" s="94">
        <f t="shared" ref="DS41" si="1703">DP41/DG41</f>
        <v>0.99961501443695866</v>
      </c>
      <c r="DT41" s="57">
        <f t="shared" ref="DT41" si="1704">CP41+DE41</f>
        <v>21976</v>
      </c>
      <c r="DU41" s="57">
        <f t="shared" ref="DU41" si="1705">CQ41+DF41</f>
        <v>21168</v>
      </c>
      <c r="DV41" s="57">
        <f t="shared" ref="DV41" si="1706">CR41+DG41</f>
        <v>43144</v>
      </c>
      <c r="DW41" s="57">
        <f t="shared" ref="DW41" si="1707">CS41+DH41</f>
        <v>12834</v>
      </c>
      <c r="DX41" s="57">
        <f t="shared" ref="DX41" si="1708">CT41+DI41</f>
        <v>14514</v>
      </c>
      <c r="DY41" s="57">
        <f t="shared" ref="DY41" si="1709">CU41+DJ41</f>
        <v>27348</v>
      </c>
      <c r="DZ41" s="57">
        <f t="shared" ref="DZ41" si="1710">CV41+DK41</f>
        <v>9140</v>
      </c>
      <c r="EA41" s="57">
        <f t="shared" ref="EA41" si="1711">CW41+DL41</f>
        <v>6653</v>
      </c>
      <c r="EB41" s="57">
        <f t="shared" ref="EB41" si="1712">CX41+DM41</f>
        <v>15793</v>
      </c>
      <c r="EC41" s="57">
        <f t="shared" ref="EC41" si="1713">CY41+DN41</f>
        <v>21974</v>
      </c>
      <c r="ED41" s="57">
        <f t="shared" ref="ED41" si="1714">CZ41+DO41</f>
        <v>21167</v>
      </c>
      <c r="EE41" s="57">
        <f t="shared" ref="EE41" si="1715">DA41+DP41</f>
        <v>43141</v>
      </c>
      <c r="EF41" s="94">
        <f t="shared" ref="EF41" si="1716">EC41/DT41</f>
        <v>0.99990899162722968</v>
      </c>
      <c r="EG41" s="94">
        <f t="shared" ref="EG41" si="1717">ED41/DU41</f>
        <v>0.99995275888133028</v>
      </c>
      <c r="EH41" s="94">
        <f t="shared" ref="EH41" si="1718">EE41/DV41</f>
        <v>0.99993046541813457</v>
      </c>
      <c r="EI41" s="57">
        <f t="shared" ref="EI41" si="1719">+AQ41</f>
        <v>246203</v>
      </c>
      <c r="EJ41" s="57">
        <f t="shared" ref="EJ41" si="1720">+AR41</f>
        <v>238915</v>
      </c>
      <c r="EK41" s="57">
        <f t="shared" ref="EK41" si="1721">+AS41</f>
        <v>485118</v>
      </c>
      <c r="EL41" s="57">
        <v>109989</v>
      </c>
      <c r="EM41" s="57">
        <v>148323</v>
      </c>
      <c r="EN41" s="57">
        <f t="shared" ref="EN41:EN42" si="1722">EL41+EM41</f>
        <v>258312</v>
      </c>
      <c r="EO41" s="125">
        <f t="shared" ref="EO41:EO42" si="1723">+EL41*100/EI41</f>
        <v>44.674110388581781</v>
      </c>
      <c r="EP41" s="125">
        <f t="shared" ref="EP41:EP42" si="1724">+EM41*100/EJ41</f>
        <v>62.081911977062973</v>
      </c>
      <c r="EQ41" s="125">
        <f t="shared" ref="EQ41" si="1725">+EN41*100/EK41</f>
        <v>53.247251184247958</v>
      </c>
      <c r="ER41" s="57">
        <f t="shared" ref="ER41" si="1726">+CJ41</f>
        <v>39002</v>
      </c>
      <c r="ES41" s="57">
        <f t="shared" ref="ES41" si="1727">+CK41</f>
        <v>43437</v>
      </c>
      <c r="ET41" s="57">
        <f t="shared" ref="ET41" si="1728">+CL41</f>
        <v>82439</v>
      </c>
      <c r="EU41" s="131">
        <v>13735</v>
      </c>
      <c r="EV41" s="131">
        <v>23597</v>
      </c>
      <c r="EW41" s="57">
        <f t="shared" ref="EW41" si="1729">EU41+EV41</f>
        <v>37332</v>
      </c>
      <c r="EX41" s="125">
        <f t="shared" ref="EX41" si="1730">+EU41*100/ER41</f>
        <v>35.216142761909644</v>
      </c>
      <c r="EY41" s="125">
        <f t="shared" ref="EY41" si="1731">+EV41*100/ES41</f>
        <v>54.324654096737802</v>
      </c>
      <c r="EZ41" s="125">
        <f t="shared" ref="EZ41" si="1732">+EW41*100/ET41</f>
        <v>45.284392095973992</v>
      </c>
      <c r="FA41" s="57">
        <f t="shared" ref="FA41" si="1733">+EC41</f>
        <v>21974</v>
      </c>
      <c r="FB41" s="57">
        <f t="shared" ref="FB41" si="1734">+ED41</f>
        <v>21167</v>
      </c>
      <c r="FC41" s="57">
        <f t="shared" ref="FC41" si="1735">+EE41</f>
        <v>43141</v>
      </c>
      <c r="FD41" s="131">
        <v>10230</v>
      </c>
      <c r="FE41" s="131">
        <v>12357</v>
      </c>
      <c r="FF41" s="57">
        <f t="shared" ref="FF41" si="1736">FD41+FE41</f>
        <v>22587</v>
      </c>
      <c r="FG41" s="125">
        <f t="shared" ref="FG41" si="1737">+FD41*100/FA41</f>
        <v>46.555019568581052</v>
      </c>
      <c r="FH41" s="125">
        <f t="shared" ref="FH41" si="1738">+FE41*100/FB41</f>
        <v>58.378608210894313</v>
      </c>
      <c r="FI41" s="125">
        <f t="shared" ref="FI41" si="1739">+FF41*100/FC41</f>
        <v>52.356227254815607</v>
      </c>
    </row>
    <row r="42" spans="1:165" s="64" customFormat="1" ht="36" customHeight="1">
      <c r="A42" s="103">
        <v>33</v>
      </c>
      <c r="B42" s="124" t="s">
        <v>155</v>
      </c>
      <c r="C42" s="117" t="s">
        <v>53</v>
      </c>
      <c r="D42" s="92">
        <v>13404</v>
      </c>
      <c r="E42" s="92">
        <v>12898</v>
      </c>
      <c r="F42" s="92">
        <f>D42+E42</f>
        <v>26302</v>
      </c>
      <c r="G42" s="92">
        <v>9896</v>
      </c>
      <c r="H42" s="92">
        <v>10309</v>
      </c>
      <c r="I42" s="92">
        <f>G42+H42</f>
        <v>20205</v>
      </c>
      <c r="J42" s="92">
        <v>590</v>
      </c>
      <c r="K42" s="92">
        <v>604</v>
      </c>
      <c r="L42" s="92">
        <f>J42+K42</f>
        <v>1194</v>
      </c>
      <c r="M42" s="93">
        <f t="shared" si="1628"/>
        <v>10486</v>
      </c>
      <c r="N42" s="57">
        <f t="shared" si="1628"/>
        <v>10913</v>
      </c>
      <c r="O42" s="57">
        <f t="shared" si="1628"/>
        <v>21399</v>
      </c>
      <c r="P42" s="94">
        <f>M42/D42</f>
        <v>0.78230378991345861</v>
      </c>
      <c r="Q42" s="94">
        <f>N42/E42</f>
        <v>0.84610017056908049</v>
      </c>
      <c r="R42" s="94">
        <f t="shared" ref="R42" si="1740">O42/F42</f>
        <v>0.81358832027982664</v>
      </c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57">
        <f t="shared" ref="AH42" si="1741">D42+S42</f>
        <v>13404</v>
      </c>
      <c r="AI42" s="57">
        <f t="shared" ref="AI42" si="1742">E42+T42</f>
        <v>12898</v>
      </c>
      <c r="AJ42" s="57">
        <f t="shared" ref="AJ42" si="1743">F42+U42</f>
        <v>26302</v>
      </c>
      <c r="AK42" s="57">
        <f t="shared" ref="AK42" si="1744">G42+V42</f>
        <v>9896</v>
      </c>
      <c r="AL42" s="57">
        <f t="shared" ref="AL42" si="1745">H42+W42</f>
        <v>10309</v>
      </c>
      <c r="AM42" s="57">
        <f t="shared" ref="AM42" si="1746">I42+X42</f>
        <v>20205</v>
      </c>
      <c r="AN42" s="57">
        <f t="shared" ref="AN42" si="1747">J42+Y42</f>
        <v>590</v>
      </c>
      <c r="AO42" s="57">
        <f t="shared" ref="AO42" si="1748">K42+Z42</f>
        <v>604</v>
      </c>
      <c r="AP42" s="57">
        <f t="shared" ref="AP42" si="1749">L42+AA42</f>
        <v>1194</v>
      </c>
      <c r="AQ42" s="57">
        <f t="shared" ref="AQ42" si="1750">M42+AB42</f>
        <v>10486</v>
      </c>
      <c r="AR42" s="57">
        <f t="shared" ref="AR42" si="1751">N42+AC42</f>
        <v>10913</v>
      </c>
      <c r="AS42" s="57">
        <f t="shared" ref="AS42" si="1752">O42+AD42</f>
        <v>21399</v>
      </c>
      <c r="AT42" s="94">
        <f t="shared" ref="AT42" si="1753">AQ42/AH42</f>
        <v>0.78230378991345861</v>
      </c>
      <c r="AU42" s="94">
        <f t="shared" ref="AU42" si="1754">AR42/AI42</f>
        <v>0.84610017056908049</v>
      </c>
      <c r="AV42" s="94">
        <f t="shared" ref="AV42" si="1755">AS42/AJ42</f>
        <v>0.81358832027982664</v>
      </c>
      <c r="AW42" s="92">
        <v>2715</v>
      </c>
      <c r="AX42" s="92">
        <v>2561</v>
      </c>
      <c r="AY42" s="92">
        <f t="shared" ref="AY42" si="1756">AW42+AX42</f>
        <v>5276</v>
      </c>
      <c r="AZ42" s="92">
        <v>2086</v>
      </c>
      <c r="BA42" s="92">
        <v>2114</v>
      </c>
      <c r="BB42" s="92">
        <f t="shared" ref="BB42" si="1757">AZ42+BA42</f>
        <v>4200</v>
      </c>
      <c r="BC42" s="98"/>
      <c r="BD42" s="98"/>
      <c r="BE42" s="99"/>
      <c r="BF42" s="93">
        <f t="shared" ref="BF42" si="1758">AZ42+BC42</f>
        <v>2086</v>
      </c>
      <c r="BG42" s="57">
        <f t="shared" ref="BG42" si="1759">BA42+BD42</f>
        <v>2114</v>
      </c>
      <c r="BH42" s="57">
        <f t="shared" ref="BH42" si="1760">BB42+BE42</f>
        <v>4200</v>
      </c>
      <c r="BI42" s="94">
        <f t="shared" ref="BI42" si="1761">BF42/AW42</f>
        <v>0.76832412523020255</v>
      </c>
      <c r="BJ42" s="94">
        <f t="shared" ref="BJ42" si="1762">BG42/AX42</f>
        <v>0.82545880515423664</v>
      </c>
      <c r="BK42" s="94">
        <f t="shared" ref="BK42" si="1763">BH42/AY42</f>
        <v>0.79605761940864295</v>
      </c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57">
        <f t="shared" ref="CA42" si="1764">AW42+BL42</f>
        <v>2715</v>
      </c>
      <c r="CB42" s="57">
        <f t="shared" ref="CB42" si="1765">AX42+BM42</f>
        <v>2561</v>
      </c>
      <c r="CC42" s="57">
        <f t="shared" ref="CC42" si="1766">AY42+BN42</f>
        <v>5276</v>
      </c>
      <c r="CD42" s="57">
        <f t="shared" ref="CD42" si="1767">AZ42+BO42</f>
        <v>2086</v>
      </c>
      <c r="CE42" s="57">
        <f t="shared" ref="CE42" si="1768">BA42+BP42</f>
        <v>2114</v>
      </c>
      <c r="CF42" s="57">
        <f t="shared" ref="CF42" si="1769">BB42+BQ42</f>
        <v>4200</v>
      </c>
      <c r="CG42" s="128"/>
      <c r="CH42" s="128"/>
      <c r="CI42" s="128"/>
      <c r="CJ42" s="57">
        <f t="shared" ref="CJ42" si="1770">BF42+BU42</f>
        <v>2086</v>
      </c>
      <c r="CK42" s="57">
        <f t="shared" ref="CK42" si="1771">BG42+BV42</f>
        <v>2114</v>
      </c>
      <c r="CL42" s="57">
        <f t="shared" ref="CL42" si="1772">BH42+BW42</f>
        <v>4200</v>
      </c>
      <c r="CM42" s="94">
        <f t="shared" ref="CM42" si="1773">CJ42/CA42</f>
        <v>0.76832412523020255</v>
      </c>
      <c r="CN42" s="94">
        <f t="shared" ref="CN42" si="1774">CK42/CB42</f>
        <v>0.82545880515423664</v>
      </c>
      <c r="CO42" s="94">
        <f t="shared" ref="CO42" si="1775">CL42/CC42</f>
        <v>0.79605761940864295</v>
      </c>
      <c r="CP42" s="92">
        <v>3166</v>
      </c>
      <c r="CQ42" s="92">
        <v>3046</v>
      </c>
      <c r="CR42" s="92">
        <f t="shared" ref="CR42" si="1776">CP42+CQ42</f>
        <v>6212</v>
      </c>
      <c r="CS42" s="92">
        <v>1921</v>
      </c>
      <c r="CT42" s="92">
        <v>2058</v>
      </c>
      <c r="CU42" s="92">
        <f t="shared" ref="CU42" si="1777">CS42+CT42</f>
        <v>3979</v>
      </c>
      <c r="CV42" s="99"/>
      <c r="CW42" s="99"/>
      <c r="CX42" s="99"/>
      <c r="CY42" s="93">
        <f t="shared" ref="CY42" si="1778">CS42+CV42</f>
        <v>1921</v>
      </c>
      <c r="CZ42" s="57">
        <f t="shared" ref="CZ42" si="1779">CT42+CW42</f>
        <v>2058</v>
      </c>
      <c r="DA42" s="57">
        <f t="shared" ref="DA42" si="1780">CU42+CX42</f>
        <v>3979</v>
      </c>
      <c r="DB42" s="94">
        <f t="shared" ref="DB42" si="1781">CY42/CP42</f>
        <v>0.60675931775110548</v>
      </c>
      <c r="DC42" s="94">
        <f t="shared" ref="DC42" si="1782">CZ42/CQ42</f>
        <v>0.67564018384766911</v>
      </c>
      <c r="DD42" s="94">
        <f t="shared" ref="DD42" si="1783">DA42/CR42</f>
        <v>0.64053444945267224</v>
      </c>
      <c r="DE42" s="98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57">
        <f t="shared" ref="DT42" si="1784">CP42+DE42</f>
        <v>3166</v>
      </c>
      <c r="DU42" s="57">
        <f t="shared" ref="DU42" si="1785">CQ42+DF42</f>
        <v>3046</v>
      </c>
      <c r="DV42" s="57">
        <f t="shared" ref="DV42" si="1786">CR42+DG42</f>
        <v>6212</v>
      </c>
      <c r="DW42" s="57">
        <f t="shared" ref="DW42" si="1787">CS42+DH42</f>
        <v>1921</v>
      </c>
      <c r="DX42" s="57">
        <f t="shared" ref="DX42" si="1788">CT42+DI42</f>
        <v>2058</v>
      </c>
      <c r="DY42" s="57">
        <f t="shared" ref="DY42" si="1789">CU42+DJ42</f>
        <v>3979</v>
      </c>
      <c r="DZ42" s="128"/>
      <c r="EA42" s="128"/>
      <c r="EB42" s="128"/>
      <c r="EC42" s="57">
        <f t="shared" ref="EC42" si="1790">CY42+DN42</f>
        <v>1921</v>
      </c>
      <c r="ED42" s="57">
        <f t="shared" ref="ED42" si="1791">CZ42+DO42</f>
        <v>2058</v>
      </c>
      <c r="EE42" s="57">
        <f t="shared" ref="EE42" si="1792">DA42+DP42</f>
        <v>3979</v>
      </c>
      <c r="EF42" s="94">
        <f t="shared" ref="EF42" si="1793">EC42/DT42</f>
        <v>0.60675931775110548</v>
      </c>
      <c r="EG42" s="94">
        <f t="shared" ref="EG42" si="1794">ED42/DU42</f>
        <v>0.67564018384766911</v>
      </c>
      <c r="EH42" s="94">
        <f t="shared" ref="EH42" si="1795">EE42/DV42</f>
        <v>0.64053444945267224</v>
      </c>
      <c r="EI42" s="57">
        <f t="shared" ref="EI42" si="1796">+AQ42</f>
        <v>10486</v>
      </c>
      <c r="EJ42" s="57">
        <f t="shared" ref="EJ42" si="1797">+AR42</f>
        <v>10913</v>
      </c>
      <c r="EK42" s="57">
        <f t="shared" ref="EK42" si="1798">+AS42</f>
        <v>21399</v>
      </c>
      <c r="EL42" s="57">
        <v>3006</v>
      </c>
      <c r="EM42" s="57">
        <v>3845</v>
      </c>
      <c r="EN42" s="57">
        <f t="shared" si="1722"/>
        <v>6851</v>
      </c>
      <c r="EO42" s="125">
        <f t="shared" si="1723"/>
        <v>28.666793820331872</v>
      </c>
      <c r="EP42" s="125">
        <f t="shared" si="1724"/>
        <v>35.23320810043068</v>
      </c>
      <c r="EQ42" s="125">
        <f t="shared" ref="EQ42" si="1799">+EN42*100/EK42</f>
        <v>32.01551474367961</v>
      </c>
      <c r="ER42" s="57">
        <f t="shared" ref="ER42" si="1800">+CJ42</f>
        <v>2086</v>
      </c>
      <c r="ES42" s="57">
        <f t="shared" ref="ES42" si="1801">+CK42</f>
        <v>2114</v>
      </c>
      <c r="ET42" s="57">
        <f t="shared" ref="ET42" si="1802">+CL42</f>
        <v>4200</v>
      </c>
      <c r="EU42" s="57">
        <v>632</v>
      </c>
      <c r="EV42" s="57">
        <v>796</v>
      </c>
      <c r="EW42" s="57">
        <f t="shared" ref="EW42" si="1803">EU42+EV42</f>
        <v>1428</v>
      </c>
      <c r="EX42" s="125">
        <f t="shared" ref="EX42" si="1804">+EU42*100/ER42</f>
        <v>30.297219558964525</v>
      </c>
      <c r="EY42" s="125">
        <f t="shared" ref="EY42" si="1805">+EV42*100/ES42</f>
        <v>37.653736991485339</v>
      </c>
      <c r="EZ42" s="125">
        <f t="shared" ref="EZ42" si="1806">+EW42*100/ET42</f>
        <v>34</v>
      </c>
      <c r="FA42" s="57">
        <f t="shared" ref="FA42" si="1807">+EC42</f>
        <v>1921</v>
      </c>
      <c r="FB42" s="57">
        <f t="shared" ref="FB42" si="1808">+ED42</f>
        <v>2058</v>
      </c>
      <c r="FC42" s="57">
        <f t="shared" ref="FC42" si="1809">+EE42</f>
        <v>3979</v>
      </c>
      <c r="FD42" s="57">
        <v>290</v>
      </c>
      <c r="FE42" s="57">
        <v>339</v>
      </c>
      <c r="FF42" s="57">
        <f t="shared" ref="FF42" si="1810">FD42+FE42</f>
        <v>629</v>
      </c>
      <c r="FG42" s="125">
        <f t="shared" ref="FG42" si="1811">+FD42*100/FA42</f>
        <v>15.096304008328996</v>
      </c>
      <c r="FH42" s="125">
        <f t="shared" ref="FH42" si="1812">+FE42*100/FB42</f>
        <v>16.472303206997086</v>
      </c>
      <c r="FI42" s="125">
        <f t="shared" ref="FI42" si="1813">+FF42*100/FC42</f>
        <v>15.807991957778336</v>
      </c>
    </row>
    <row r="43" spans="1:165" s="64" customFormat="1" ht="28.5">
      <c r="A43" s="103">
        <v>34</v>
      </c>
      <c r="B43" s="172" t="s">
        <v>156</v>
      </c>
      <c r="C43" s="117" t="s">
        <v>92</v>
      </c>
      <c r="D43" s="92">
        <v>1349067</v>
      </c>
      <c r="E43" s="92">
        <v>1072095</v>
      </c>
      <c r="F43" s="92">
        <f t="shared" ref="F43" si="1814">D43+E43</f>
        <v>2421162</v>
      </c>
      <c r="G43" s="92">
        <v>927324</v>
      </c>
      <c r="H43" s="92">
        <v>878841</v>
      </c>
      <c r="I43" s="92">
        <f t="shared" ref="I43" si="1815">G43+H43</f>
        <v>1806165</v>
      </c>
      <c r="J43" s="92">
        <v>6828</v>
      </c>
      <c r="K43" s="92">
        <v>8773</v>
      </c>
      <c r="L43" s="92">
        <f t="shared" ref="L43" si="1816">J43+K43</f>
        <v>15601</v>
      </c>
      <c r="M43" s="93">
        <f t="shared" ref="M43" si="1817">G43+J43</f>
        <v>934152</v>
      </c>
      <c r="N43" s="57">
        <f t="shared" ref="N43" si="1818">H43+K43</f>
        <v>887614</v>
      </c>
      <c r="O43" s="57">
        <f t="shared" ref="O43" si="1819">I43+L43</f>
        <v>1821766</v>
      </c>
      <c r="P43" s="94">
        <f t="shared" ref="P43" si="1820">M43/D43</f>
        <v>0.69244299949520671</v>
      </c>
      <c r="Q43" s="94">
        <f t="shared" ref="Q43" si="1821">N43/E43</f>
        <v>0.82792476413004445</v>
      </c>
      <c r="R43" s="94">
        <f t="shared" ref="R43" si="1822">O43/F43</f>
        <v>0.7524345748033382</v>
      </c>
      <c r="S43" s="92">
        <v>43717</v>
      </c>
      <c r="T43" s="92">
        <v>19736</v>
      </c>
      <c r="U43" s="92">
        <f t="shared" ref="U43" si="1823">S43+T43</f>
        <v>63453</v>
      </c>
      <c r="V43" s="92">
        <v>31168</v>
      </c>
      <c r="W43" s="92">
        <v>15732</v>
      </c>
      <c r="X43" s="92">
        <f t="shared" ref="X43" si="1824">V43+W43</f>
        <v>46900</v>
      </c>
      <c r="Y43" s="92">
        <v>317</v>
      </c>
      <c r="Z43" s="92">
        <v>133</v>
      </c>
      <c r="AA43" s="92">
        <f t="shared" ref="AA43" si="1825">Y43+Z43</f>
        <v>450</v>
      </c>
      <c r="AB43" s="93">
        <f t="shared" ref="AB43" si="1826">V43+Y43</f>
        <v>31485</v>
      </c>
      <c r="AC43" s="57">
        <f t="shared" ref="AC43" si="1827">W43+Z43</f>
        <v>15865</v>
      </c>
      <c r="AD43" s="57">
        <f t="shared" ref="AD43" si="1828">X43+AA43</f>
        <v>47350</v>
      </c>
      <c r="AE43" s="94">
        <f t="shared" ref="AE43" si="1829">AB43/S43</f>
        <v>0.72020037971498496</v>
      </c>
      <c r="AF43" s="94">
        <f t="shared" ref="AF43" si="1830">AC43/T43</f>
        <v>0.80386096473449531</v>
      </c>
      <c r="AG43" s="94">
        <f t="shared" ref="AG43" si="1831">AD43/U43</f>
        <v>0.74622161284730426</v>
      </c>
      <c r="AH43" s="57">
        <f t="shared" ref="AH43" si="1832">D43+S43</f>
        <v>1392784</v>
      </c>
      <c r="AI43" s="57">
        <f t="shared" ref="AI43" si="1833">E43+T43</f>
        <v>1091831</v>
      </c>
      <c r="AJ43" s="57">
        <f t="shared" ref="AJ43" si="1834">F43+U43</f>
        <v>2484615</v>
      </c>
      <c r="AK43" s="57">
        <f t="shared" ref="AK43" si="1835">G43+V43</f>
        <v>958492</v>
      </c>
      <c r="AL43" s="57">
        <f t="shared" ref="AL43" si="1836">H43+W43</f>
        <v>894573</v>
      </c>
      <c r="AM43" s="57">
        <f t="shared" ref="AM43" si="1837">I43+X43</f>
        <v>1853065</v>
      </c>
      <c r="AN43" s="57">
        <f t="shared" ref="AN43" si="1838">J43+Y43</f>
        <v>7145</v>
      </c>
      <c r="AO43" s="57">
        <f t="shared" ref="AO43" si="1839">K43+Z43</f>
        <v>8906</v>
      </c>
      <c r="AP43" s="57">
        <f t="shared" ref="AP43" si="1840">L43+AA43</f>
        <v>16051</v>
      </c>
      <c r="AQ43" s="57">
        <f t="shared" ref="AQ43" si="1841">M43+AB43</f>
        <v>965637</v>
      </c>
      <c r="AR43" s="57">
        <f t="shared" ref="AR43" si="1842">N43+AC43</f>
        <v>903479</v>
      </c>
      <c r="AS43" s="57">
        <f t="shared" ref="AS43" si="1843">O43+AD43</f>
        <v>1869116</v>
      </c>
      <c r="AT43" s="94">
        <f t="shared" ref="AT43" si="1844">AQ43/AH43</f>
        <v>0.69331425404082758</v>
      </c>
      <c r="AU43" s="94">
        <f t="shared" ref="AU43" si="1845">AR43/AI43</f>
        <v>0.82748978550709773</v>
      </c>
      <c r="AV43" s="94">
        <f t="shared" ref="AV43" si="1846">AS43/AJ43</f>
        <v>0.75227590592506288</v>
      </c>
      <c r="AW43" s="92">
        <v>274943</v>
      </c>
      <c r="AX43" s="92">
        <v>216545</v>
      </c>
      <c r="AY43" s="92">
        <f t="shared" ref="AY43" si="1847">AW43+AX43</f>
        <v>491488</v>
      </c>
      <c r="AZ43" s="92">
        <v>180367</v>
      </c>
      <c r="BA43" s="92">
        <v>167674</v>
      </c>
      <c r="BB43" s="92">
        <f t="shared" ref="BB43" si="1848">AZ43+BA43</f>
        <v>348041</v>
      </c>
      <c r="BC43" s="96">
        <v>1420</v>
      </c>
      <c r="BD43" s="96">
        <v>1998</v>
      </c>
      <c r="BE43" s="92">
        <f t="shared" ref="BE43" si="1849">BC43+BD43</f>
        <v>3418</v>
      </c>
      <c r="BF43" s="93">
        <f t="shared" ref="BF43" si="1850">AZ43+BC43</f>
        <v>181787</v>
      </c>
      <c r="BG43" s="57">
        <f t="shared" ref="BG43" si="1851">BA43+BD43</f>
        <v>169672</v>
      </c>
      <c r="BH43" s="57">
        <f t="shared" ref="BH43" si="1852">BB43+BE43</f>
        <v>351459</v>
      </c>
      <c r="BI43" s="94">
        <f t="shared" ref="BI43" si="1853">BF43/AW43</f>
        <v>0.6611806810866252</v>
      </c>
      <c r="BJ43" s="94">
        <f t="shared" ref="BJ43" si="1854">BG43/AX43</f>
        <v>0.78354152716525438</v>
      </c>
      <c r="BK43" s="94">
        <f t="shared" ref="BK43" si="1855">BH43/AY43</f>
        <v>0.71509172146624134</v>
      </c>
      <c r="BL43" s="92">
        <v>7036</v>
      </c>
      <c r="BM43" s="92">
        <v>3432</v>
      </c>
      <c r="BN43" s="92">
        <f t="shared" ref="BN43" si="1856">BL43+BM43</f>
        <v>10468</v>
      </c>
      <c r="BO43" s="92">
        <v>4778</v>
      </c>
      <c r="BP43" s="92">
        <v>2510</v>
      </c>
      <c r="BQ43" s="92">
        <f t="shared" ref="BQ43" si="1857">BO43+BP43</f>
        <v>7288</v>
      </c>
      <c r="BR43" s="92">
        <v>69</v>
      </c>
      <c r="BS43" s="92">
        <v>36</v>
      </c>
      <c r="BT43" s="92">
        <f t="shared" ref="BT43" si="1858">BR43+BS43</f>
        <v>105</v>
      </c>
      <c r="BU43" s="93">
        <f t="shared" ref="BU43" si="1859">BO43+BR43</f>
        <v>4847</v>
      </c>
      <c r="BV43" s="57">
        <f t="shared" ref="BV43" si="1860">BP43+BS43</f>
        <v>2546</v>
      </c>
      <c r="BW43" s="57">
        <f t="shared" ref="BW43" si="1861">BQ43+BT43</f>
        <v>7393</v>
      </c>
      <c r="BX43" s="94">
        <f t="shared" ref="BX43" si="1862">BU43/BL43</f>
        <v>0.68888573052870949</v>
      </c>
      <c r="BY43" s="94">
        <f t="shared" ref="BY43" si="1863">BV43/BM43</f>
        <v>0.74184149184149184</v>
      </c>
      <c r="BZ43" s="94">
        <f t="shared" ref="BZ43" si="1864">BW43/BN43</f>
        <v>0.70624761176920137</v>
      </c>
      <c r="CA43" s="57">
        <f t="shared" ref="CA43" si="1865">AW43+BL43</f>
        <v>281979</v>
      </c>
      <c r="CB43" s="57">
        <f t="shared" ref="CB43" si="1866">AX43+BM43</f>
        <v>219977</v>
      </c>
      <c r="CC43" s="57">
        <f t="shared" ref="CC43" si="1867">AY43+BN43</f>
        <v>501956</v>
      </c>
      <c r="CD43" s="57">
        <f t="shared" ref="CD43" si="1868">AZ43+BO43</f>
        <v>185145</v>
      </c>
      <c r="CE43" s="57">
        <f t="shared" ref="CE43" si="1869">BA43+BP43</f>
        <v>170184</v>
      </c>
      <c r="CF43" s="57">
        <f t="shared" ref="CF43" si="1870">BB43+BQ43</f>
        <v>355329</v>
      </c>
      <c r="CG43" s="57">
        <f t="shared" ref="CG43" si="1871">BC43+BR43</f>
        <v>1489</v>
      </c>
      <c r="CH43" s="57">
        <f t="shared" ref="CH43" si="1872">BD43+BS43</f>
        <v>2034</v>
      </c>
      <c r="CI43" s="57">
        <f t="shared" ref="CI43" si="1873">BE43+BT43</f>
        <v>3523</v>
      </c>
      <c r="CJ43" s="57">
        <f t="shared" ref="CJ43" si="1874">BF43+BU43</f>
        <v>186634</v>
      </c>
      <c r="CK43" s="57">
        <f t="shared" ref="CK43" si="1875">BG43+BV43</f>
        <v>172218</v>
      </c>
      <c r="CL43" s="57">
        <f t="shared" ref="CL43" si="1876">BH43+BW43</f>
        <v>358852</v>
      </c>
      <c r="CM43" s="94">
        <f t="shared" ref="CM43" si="1877">CJ43/CA43</f>
        <v>0.66187198337464848</v>
      </c>
      <c r="CN43" s="94">
        <f t="shared" ref="CN43" si="1878">CK43/CB43</f>
        <v>0.7828909385981262</v>
      </c>
      <c r="CO43" s="94">
        <f t="shared" ref="CO43" si="1879">CL43/CC43</f>
        <v>0.71490728271003834</v>
      </c>
      <c r="CP43" s="92">
        <v>9758</v>
      </c>
      <c r="CQ43" s="92">
        <v>7166</v>
      </c>
      <c r="CR43" s="92">
        <f t="shared" ref="CR43" si="1880">CP43+CQ43</f>
        <v>16924</v>
      </c>
      <c r="CS43" s="92">
        <v>5678</v>
      </c>
      <c r="CT43" s="92">
        <v>5189</v>
      </c>
      <c r="CU43" s="92">
        <f t="shared" ref="CU43" si="1881">CS43+CT43</f>
        <v>10867</v>
      </c>
      <c r="CV43" s="92">
        <v>38</v>
      </c>
      <c r="CW43" s="92">
        <v>61</v>
      </c>
      <c r="CX43" s="92">
        <f t="shared" ref="CX43" si="1882">CV43+CW43</f>
        <v>99</v>
      </c>
      <c r="CY43" s="93">
        <f t="shared" ref="CY43" si="1883">CS43+CV43</f>
        <v>5716</v>
      </c>
      <c r="CZ43" s="57">
        <f t="shared" ref="CZ43" si="1884">CT43+CW43</f>
        <v>5250</v>
      </c>
      <c r="DA43" s="57">
        <f t="shared" ref="DA43" si="1885">CU43+CX43</f>
        <v>10966</v>
      </c>
      <c r="DB43" s="94">
        <f t="shared" ref="DB43" si="1886">CY43/CP43</f>
        <v>0.58577577372412382</v>
      </c>
      <c r="DC43" s="94">
        <f t="shared" ref="DC43" si="1887">CZ43/CQ43</f>
        <v>0.73262629081775044</v>
      </c>
      <c r="DD43" s="94">
        <f t="shared" ref="DD43" si="1888">DA43/CR43</f>
        <v>0.64795556606003313</v>
      </c>
      <c r="DE43" s="92">
        <v>204</v>
      </c>
      <c r="DF43" s="92">
        <v>85</v>
      </c>
      <c r="DG43" s="92">
        <f t="shared" ref="DG43" si="1889">DE43+DF43</f>
        <v>289</v>
      </c>
      <c r="DH43" s="92">
        <v>136</v>
      </c>
      <c r="DI43" s="92">
        <v>54</v>
      </c>
      <c r="DJ43" s="92">
        <f t="shared" ref="DJ43" si="1890">DH43+DI43</f>
        <v>190</v>
      </c>
      <c r="DK43" s="92">
        <v>2</v>
      </c>
      <c r="DL43" s="92">
        <v>2</v>
      </c>
      <c r="DM43" s="92">
        <f t="shared" ref="DM43" si="1891">DK43+DL43</f>
        <v>4</v>
      </c>
      <c r="DN43" s="93">
        <f t="shared" ref="DN43" si="1892">DH43+DK43</f>
        <v>138</v>
      </c>
      <c r="DO43" s="57">
        <f t="shared" ref="DO43" si="1893">DI43+DL43</f>
        <v>56</v>
      </c>
      <c r="DP43" s="57">
        <f t="shared" ref="DP43" si="1894">DJ43+DM43</f>
        <v>194</v>
      </c>
      <c r="DQ43" s="94">
        <f t="shared" ref="DQ43" si="1895">DN43/DE43</f>
        <v>0.67647058823529416</v>
      </c>
      <c r="DR43" s="94">
        <f t="shared" ref="DR43" si="1896">DO43/DF43</f>
        <v>0.6588235294117647</v>
      </c>
      <c r="DS43" s="94">
        <f t="shared" ref="DS43" si="1897">DP43/DG43</f>
        <v>0.67128027681660896</v>
      </c>
      <c r="DT43" s="57">
        <f t="shared" ref="DT43" si="1898">CP43+DE43</f>
        <v>9962</v>
      </c>
      <c r="DU43" s="57">
        <f t="shared" ref="DU43" si="1899">CQ43+DF43</f>
        <v>7251</v>
      </c>
      <c r="DV43" s="57">
        <f t="shared" ref="DV43" si="1900">CR43+DG43</f>
        <v>17213</v>
      </c>
      <c r="DW43" s="57">
        <f t="shared" ref="DW43" si="1901">CS43+DH43</f>
        <v>5814</v>
      </c>
      <c r="DX43" s="57">
        <f t="shared" ref="DX43" si="1902">CT43+DI43</f>
        <v>5243</v>
      </c>
      <c r="DY43" s="57">
        <f t="shared" ref="DY43" si="1903">CU43+DJ43</f>
        <v>11057</v>
      </c>
      <c r="DZ43" s="57">
        <f t="shared" ref="DZ43" si="1904">CV43+DK43</f>
        <v>40</v>
      </c>
      <c r="EA43" s="57">
        <f t="shared" ref="EA43" si="1905">CW43+DL43</f>
        <v>63</v>
      </c>
      <c r="EB43" s="57">
        <f t="shared" ref="EB43" si="1906">CX43+DM43</f>
        <v>103</v>
      </c>
      <c r="EC43" s="57">
        <f t="shared" ref="EC43" si="1907">CY43+DN43</f>
        <v>5854</v>
      </c>
      <c r="ED43" s="57">
        <f t="shared" ref="ED43" si="1908">CZ43+DO43</f>
        <v>5306</v>
      </c>
      <c r="EE43" s="57">
        <f t="shared" ref="EE43" si="1909">DA43+DP43</f>
        <v>11160</v>
      </c>
      <c r="EF43" s="94">
        <f t="shared" ref="EF43" si="1910">EC43/DT43</f>
        <v>0.58763300542059826</v>
      </c>
      <c r="EG43" s="94">
        <f t="shared" ref="EG43" si="1911">ED43/DU43</f>
        <v>0.73176113639497997</v>
      </c>
      <c r="EH43" s="94">
        <f t="shared" ref="EH43" si="1912">EE43/DV43</f>
        <v>0.64834717945738685</v>
      </c>
      <c r="EI43" s="57">
        <f t="shared" ref="EI43" si="1913">+AQ43</f>
        <v>965637</v>
      </c>
      <c r="EJ43" s="57">
        <f t="shared" ref="EJ43" si="1914">+AR43</f>
        <v>903479</v>
      </c>
      <c r="EK43" s="57">
        <f t="shared" ref="EK43" si="1915">+AS43</f>
        <v>1869116</v>
      </c>
      <c r="EL43" s="57">
        <v>341096</v>
      </c>
      <c r="EM43" s="57">
        <v>371248</v>
      </c>
      <c r="EN43" s="57">
        <f t="shared" ref="EN43" si="1916">EL43+EM43</f>
        <v>712344</v>
      </c>
      <c r="EO43" s="125">
        <f t="shared" ref="EO43" si="1917">+EL43*100/EI43</f>
        <v>35.323418634538655</v>
      </c>
      <c r="EP43" s="125">
        <f t="shared" ref="EP43" si="1918">+EM43*100/EJ43</f>
        <v>41.090938472283248</v>
      </c>
      <c r="EQ43" s="125">
        <f t="shared" ref="EQ43" si="1919">+EN43*100/EK43</f>
        <v>38.111278272723574</v>
      </c>
      <c r="ER43" s="57">
        <f t="shared" ref="ER43" si="1920">+CJ43</f>
        <v>186634</v>
      </c>
      <c r="ES43" s="57">
        <f t="shared" ref="ES43" si="1921">+CK43</f>
        <v>172218</v>
      </c>
      <c r="ET43" s="57">
        <f t="shared" ref="ET43" si="1922">+CL43</f>
        <v>358852</v>
      </c>
      <c r="EU43" s="57">
        <v>57908</v>
      </c>
      <c r="EV43" s="57">
        <v>56795</v>
      </c>
      <c r="EW43" s="57">
        <f t="shared" ref="EW43" si="1923">EU43+EV43</f>
        <v>114703</v>
      </c>
      <c r="EX43" s="125">
        <f t="shared" ref="EX43" si="1924">+EU43*100/ER43</f>
        <v>31.027572682362269</v>
      </c>
      <c r="EY43" s="125">
        <f t="shared" ref="EY43" si="1925">+EV43*100/ES43</f>
        <v>32.978550441881801</v>
      </c>
      <c r="EZ43" s="125">
        <f t="shared" ref="EZ43" si="1926">+EW43*100/ET43</f>
        <v>31.963873686087858</v>
      </c>
      <c r="FA43" s="57">
        <f t="shared" ref="FA43" si="1927">+EC43</f>
        <v>5854</v>
      </c>
      <c r="FB43" s="57">
        <f t="shared" ref="FB43" si="1928">+ED43</f>
        <v>5306</v>
      </c>
      <c r="FC43" s="57">
        <f t="shared" ref="FC43" si="1929">+EE43</f>
        <v>11160</v>
      </c>
      <c r="FD43" s="57">
        <v>1553</v>
      </c>
      <c r="FE43" s="57">
        <v>1727</v>
      </c>
      <c r="FF43" s="57">
        <f t="shared" ref="FF43" si="1930">FD43+FE43</f>
        <v>3280</v>
      </c>
      <c r="FG43" s="125">
        <f t="shared" ref="FG43" si="1931">+FD43*100/FA43</f>
        <v>26.528869149299624</v>
      </c>
      <c r="FH43" s="125">
        <f t="shared" ref="FH43" si="1932">+FE43*100/FB43</f>
        <v>32.548058801356952</v>
      </c>
      <c r="FI43" s="125">
        <f t="shared" ref="FI43" si="1933">+FF43*100/FC43</f>
        <v>29.390681003584231</v>
      </c>
    </row>
    <row r="44" spans="1:165" s="64" customFormat="1" ht="48" customHeight="1">
      <c r="A44" s="103">
        <v>35</v>
      </c>
      <c r="B44" s="175"/>
      <c r="C44" s="117" t="s">
        <v>64</v>
      </c>
      <c r="D44" s="92">
        <v>1718</v>
      </c>
      <c r="E44" s="92">
        <v>1133</v>
      </c>
      <c r="F44" s="92">
        <f>D44+E44</f>
        <v>2851</v>
      </c>
      <c r="G44" s="92">
        <v>1655</v>
      </c>
      <c r="H44" s="92">
        <v>1124</v>
      </c>
      <c r="I44" s="92">
        <f>G44+H44</f>
        <v>2779</v>
      </c>
      <c r="J44" s="92">
        <v>17</v>
      </c>
      <c r="K44" s="92">
        <v>4</v>
      </c>
      <c r="L44" s="92">
        <f t="shared" ref="L44" si="1934">J44+K44</f>
        <v>21</v>
      </c>
      <c r="M44" s="93">
        <f t="shared" ref="M44:O46" si="1935">G44+J44</f>
        <v>1672</v>
      </c>
      <c r="N44" s="57">
        <f t="shared" si="1935"/>
        <v>1128</v>
      </c>
      <c r="O44" s="57">
        <f t="shared" si="1935"/>
        <v>2800</v>
      </c>
      <c r="P44" s="94">
        <f t="shared" ref="P44:R46" si="1936">M44/D44</f>
        <v>0.9732246798603027</v>
      </c>
      <c r="Q44" s="94">
        <f t="shared" si="1936"/>
        <v>0.9955869373345102</v>
      </c>
      <c r="R44" s="94">
        <f t="shared" si="1936"/>
        <v>0.98211153981059274</v>
      </c>
      <c r="S44" s="92">
        <v>287</v>
      </c>
      <c r="T44" s="92">
        <v>374</v>
      </c>
      <c r="U44" s="92">
        <f t="shared" ref="U44" si="1937">S44+T44</f>
        <v>661</v>
      </c>
      <c r="V44" s="92">
        <v>162</v>
      </c>
      <c r="W44" s="92">
        <v>257</v>
      </c>
      <c r="X44" s="92">
        <f t="shared" ref="X44" si="1938">V44+W44</f>
        <v>419</v>
      </c>
      <c r="Y44" s="92">
        <v>37</v>
      </c>
      <c r="Z44" s="92">
        <v>56</v>
      </c>
      <c r="AA44" s="92">
        <f t="shared" ref="AA44" si="1939">Y44+Z44</f>
        <v>93</v>
      </c>
      <c r="AB44" s="93">
        <f t="shared" ref="AB44" si="1940">V44+Y44</f>
        <v>199</v>
      </c>
      <c r="AC44" s="57">
        <f t="shared" ref="AC44" si="1941">W44+Z44</f>
        <v>313</v>
      </c>
      <c r="AD44" s="57">
        <f t="shared" ref="AD44" si="1942">X44+AA44</f>
        <v>512</v>
      </c>
      <c r="AE44" s="94">
        <f t="shared" ref="AE44" si="1943">AB44/S44</f>
        <v>0.69337979094076652</v>
      </c>
      <c r="AF44" s="94">
        <f t="shared" ref="AF44" si="1944">AC44/T44</f>
        <v>0.83689839572192515</v>
      </c>
      <c r="AG44" s="94">
        <f t="shared" ref="AG44" si="1945">AD44/U44</f>
        <v>0.77458396369137672</v>
      </c>
      <c r="AH44" s="57">
        <f t="shared" ref="AH44:AM46" si="1946">D44+S44</f>
        <v>2005</v>
      </c>
      <c r="AI44" s="57">
        <f t="shared" si="1946"/>
        <v>1507</v>
      </c>
      <c r="AJ44" s="57">
        <f t="shared" si="1946"/>
        <v>3512</v>
      </c>
      <c r="AK44" s="57">
        <f t="shared" si="1946"/>
        <v>1817</v>
      </c>
      <c r="AL44" s="57">
        <f t="shared" si="1946"/>
        <v>1381</v>
      </c>
      <c r="AM44" s="57">
        <f t="shared" si="1946"/>
        <v>3198</v>
      </c>
      <c r="AN44" s="57">
        <f t="shared" ref="AN44" si="1947">J44+Y44</f>
        <v>54</v>
      </c>
      <c r="AO44" s="57">
        <f t="shared" ref="AO44" si="1948">K44+Z44</f>
        <v>60</v>
      </c>
      <c r="AP44" s="57">
        <f t="shared" ref="AP44" si="1949">L44+AA44</f>
        <v>114</v>
      </c>
      <c r="AQ44" s="57">
        <f t="shared" ref="AQ44:AS46" si="1950">M44+AB44</f>
        <v>1871</v>
      </c>
      <c r="AR44" s="57">
        <f t="shared" si="1950"/>
        <v>1441</v>
      </c>
      <c r="AS44" s="57">
        <f t="shared" si="1950"/>
        <v>3312</v>
      </c>
      <c r="AT44" s="94">
        <f t="shared" ref="AT44:AV46" si="1951">AQ44/AH44</f>
        <v>0.93316708229426437</v>
      </c>
      <c r="AU44" s="94">
        <f t="shared" si="1951"/>
        <v>0.95620437956204385</v>
      </c>
      <c r="AV44" s="94">
        <f t="shared" si="1951"/>
        <v>0.94305239179954437</v>
      </c>
      <c r="AW44" s="92">
        <v>24</v>
      </c>
      <c r="AX44" s="92">
        <v>14</v>
      </c>
      <c r="AY44" s="92">
        <f t="shared" ref="AY44" si="1952">AW44+AX44</f>
        <v>38</v>
      </c>
      <c r="AZ44" s="92">
        <v>24</v>
      </c>
      <c r="BA44" s="92">
        <v>14</v>
      </c>
      <c r="BB44" s="92">
        <f t="shared" ref="BB44" si="1953">AZ44+BA44</f>
        <v>38</v>
      </c>
      <c r="BC44" s="99"/>
      <c r="BD44" s="99"/>
      <c r="BE44" s="99"/>
      <c r="BF44" s="93">
        <f t="shared" ref="BF44" si="1954">AZ44+BC44</f>
        <v>24</v>
      </c>
      <c r="BG44" s="57">
        <f t="shared" ref="BG44" si="1955">BA44+BD44</f>
        <v>14</v>
      </c>
      <c r="BH44" s="57">
        <f t="shared" ref="BH44" si="1956">BB44+BE44</f>
        <v>38</v>
      </c>
      <c r="BI44" s="94">
        <f t="shared" ref="BI44" si="1957">BF44/AW44</f>
        <v>1</v>
      </c>
      <c r="BJ44" s="94">
        <f t="shared" ref="BJ44" si="1958">BG44/AX44</f>
        <v>1</v>
      </c>
      <c r="BK44" s="94">
        <f t="shared" ref="BK44" si="1959">BH44/AY44</f>
        <v>1</v>
      </c>
      <c r="BL44" s="92">
        <v>11</v>
      </c>
      <c r="BM44" s="92">
        <v>13</v>
      </c>
      <c r="BN44" s="92">
        <f t="shared" ref="BN44" si="1960">BL44+BM44</f>
        <v>24</v>
      </c>
      <c r="BO44" s="92">
        <v>6</v>
      </c>
      <c r="BP44" s="92">
        <v>7</v>
      </c>
      <c r="BQ44" s="92">
        <f t="shared" ref="BQ44" si="1961">BO44+BP44</f>
        <v>13</v>
      </c>
      <c r="BR44" s="92">
        <v>2</v>
      </c>
      <c r="BS44" s="92">
        <v>3</v>
      </c>
      <c r="BT44" s="92">
        <f t="shared" ref="BT44" si="1962">BR44+BS44</f>
        <v>5</v>
      </c>
      <c r="BU44" s="93">
        <f t="shared" ref="BU44" si="1963">BO44+BR44</f>
        <v>8</v>
      </c>
      <c r="BV44" s="57">
        <f t="shared" ref="BV44" si="1964">BP44+BS44</f>
        <v>10</v>
      </c>
      <c r="BW44" s="57">
        <f t="shared" ref="BW44" si="1965">BQ44+BT44</f>
        <v>18</v>
      </c>
      <c r="BX44" s="94">
        <f t="shared" ref="BX44" si="1966">BU44/BL44</f>
        <v>0.72727272727272729</v>
      </c>
      <c r="BY44" s="94">
        <f t="shared" ref="BY44" si="1967">BV44/BM44</f>
        <v>0.76923076923076927</v>
      </c>
      <c r="BZ44" s="94">
        <f t="shared" ref="BZ44" si="1968">BW44/BN44</f>
        <v>0.75</v>
      </c>
      <c r="CA44" s="57">
        <f t="shared" ref="CA44" si="1969">AW44+BL44</f>
        <v>35</v>
      </c>
      <c r="CB44" s="57">
        <f t="shared" ref="CB44" si="1970">AX44+BM44</f>
        <v>27</v>
      </c>
      <c r="CC44" s="57">
        <f t="shared" ref="CC44" si="1971">AY44+BN44</f>
        <v>62</v>
      </c>
      <c r="CD44" s="57">
        <f t="shared" ref="CD44" si="1972">AZ44+BO44</f>
        <v>30</v>
      </c>
      <c r="CE44" s="57">
        <f t="shared" ref="CE44" si="1973">BA44+BP44</f>
        <v>21</v>
      </c>
      <c r="CF44" s="57">
        <f t="shared" ref="CF44" si="1974">BB44+BQ44</f>
        <v>51</v>
      </c>
      <c r="CG44" s="57">
        <f t="shared" ref="CG44" si="1975">BC44+BR44</f>
        <v>2</v>
      </c>
      <c r="CH44" s="57">
        <f t="shared" ref="CH44" si="1976">BD44+BS44</f>
        <v>3</v>
      </c>
      <c r="CI44" s="57">
        <f t="shared" ref="CI44" si="1977">BE44+BT44</f>
        <v>5</v>
      </c>
      <c r="CJ44" s="57">
        <f t="shared" ref="CJ44" si="1978">BF44+BU44</f>
        <v>32</v>
      </c>
      <c r="CK44" s="57">
        <f t="shared" ref="CK44" si="1979">BG44+BV44</f>
        <v>24</v>
      </c>
      <c r="CL44" s="57">
        <f t="shared" ref="CL44" si="1980">BH44+BW44</f>
        <v>56</v>
      </c>
      <c r="CM44" s="94">
        <f t="shared" ref="CM44" si="1981">CJ44/CA44</f>
        <v>0.91428571428571426</v>
      </c>
      <c r="CN44" s="94">
        <f t="shared" ref="CN44" si="1982">CK44/CB44</f>
        <v>0.88888888888888884</v>
      </c>
      <c r="CO44" s="94">
        <f t="shared" ref="CO44" si="1983">CL44/CC44</f>
        <v>0.90322580645161288</v>
      </c>
      <c r="CP44" s="92">
        <v>11</v>
      </c>
      <c r="CQ44" s="92">
        <v>4</v>
      </c>
      <c r="CR44" s="92">
        <f t="shared" ref="CR44" si="1984">CP44+CQ44</f>
        <v>15</v>
      </c>
      <c r="CS44" s="92">
        <v>10</v>
      </c>
      <c r="CT44" s="92">
        <v>4</v>
      </c>
      <c r="CU44" s="92">
        <f t="shared" ref="CU44" si="1985">CS44+CT44</f>
        <v>14</v>
      </c>
      <c r="CV44" s="99"/>
      <c r="CW44" s="99"/>
      <c r="CX44" s="99"/>
      <c r="CY44" s="93">
        <f t="shared" ref="CY44" si="1986">CS44+CV44</f>
        <v>10</v>
      </c>
      <c r="CZ44" s="57">
        <f t="shared" ref="CZ44" si="1987">CT44+CW44</f>
        <v>4</v>
      </c>
      <c r="DA44" s="57">
        <f t="shared" ref="DA44" si="1988">CU44+CX44</f>
        <v>14</v>
      </c>
      <c r="DB44" s="94">
        <f t="shared" ref="DB44" si="1989">CY44/CP44</f>
        <v>0.90909090909090906</v>
      </c>
      <c r="DC44" s="94">
        <f t="shared" ref="DC44" si="1990">CZ44/CQ44</f>
        <v>1</v>
      </c>
      <c r="DD44" s="94">
        <f t="shared" ref="DD44" si="1991">DA44/CR44</f>
        <v>0.93333333333333335</v>
      </c>
      <c r="DE44" s="92">
        <v>5</v>
      </c>
      <c r="DF44" s="92">
        <v>6</v>
      </c>
      <c r="DG44" s="92">
        <f t="shared" ref="DG44" si="1992">DE44+DF44</f>
        <v>11</v>
      </c>
      <c r="DH44" s="92">
        <v>2</v>
      </c>
      <c r="DI44" s="92">
        <v>3</v>
      </c>
      <c r="DJ44" s="92">
        <f t="shared" ref="DJ44" si="1993">DH44+DI44</f>
        <v>5</v>
      </c>
      <c r="DK44" s="92">
        <v>2</v>
      </c>
      <c r="DL44" s="92">
        <v>2</v>
      </c>
      <c r="DM44" s="92">
        <f t="shared" ref="DM44" si="1994">DK44+DL44</f>
        <v>4</v>
      </c>
      <c r="DN44" s="93">
        <f t="shared" ref="DN44" si="1995">DH44+DK44</f>
        <v>4</v>
      </c>
      <c r="DO44" s="57">
        <f t="shared" ref="DO44" si="1996">DI44+DL44</f>
        <v>5</v>
      </c>
      <c r="DP44" s="57">
        <f t="shared" ref="DP44" si="1997">DJ44+DM44</f>
        <v>9</v>
      </c>
      <c r="DQ44" s="94">
        <f t="shared" ref="DQ44" si="1998">DN44/DE44</f>
        <v>0.8</v>
      </c>
      <c r="DR44" s="94">
        <f t="shared" ref="DR44" si="1999">DO44/DF44</f>
        <v>0.83333333333333337</v>
      </c>
      <c r="DS44" s="94">
        <f t="shared" ref="DS44" si="2000">DP44/DG44</f>
        <v>0.81818181818181823</v>
      </c>
      <c r="DT44" s="57">
        <f t="shared" ref="DT44" si="2001">CP44+DE44</f>
        <v>16</v>
      </c>
      <c r="DU44" s="57">
        <f t="shared" ref="DU44" si="2002">CQ44+DF44</f>
        <v>10</v>
      </c>
      <c r="DV44" s="57">
        <f t="shared" ref="DV44" si="2003">CR44+DG44</f>
        <v>26</v>
      </c>
      <c r="DW44" s="57">
        <f t="shared" ref="DW44" si="2004">CS44+DH44</f>
        <v>12</v>
      </c>
      <c r="DX44" s="57">
        <f t="shared" ref="DX44" si="2005">CT44+DI44</f>
        <v>7</v>
      </c>
      <c r="DY44" s="57">
        <f t="shared" ref="DY44" si="2006">CU44+DJ44</f>
        <v>19</v>
      </c>
      <c r="DZ44" s="57">
        <f t="shared" ref="DZ44" si="2007">CV44+DK44</f>
        <v>2</v>
      </c>
      <c r="EA44" s="57">
        <f t="shared" ref="EA44" si="2008">CW44+DL44</f>
        <v>2</v>
      </c>
      <c r="EB44" s="57">
        <f t="shared" ref="EB44" si="2009">CX44+DM44</f>
        <v>4</v>
      </c>
      <c r="EC44" s="57">
        <f t="shared" ref="EC44" si="2010">CY44+DN44</f>
        <v>14</v>
      </c>
      <c r="ED44" s="57">
        <f t="shared" ref="ED44" si="2011">CZ44+DO44</f>
        <v>9</v>
      </c>
      <c r="EE44" s="57">
        <f t="shared" ref="EE44" si="2012">DA44+DP44</f>
        <v>23</v>
      </c>
      <c r="EF44" s="94">
        <f t="shared" ref="EF44" si="2013">EC44/DT44</f>
        <v>0.875</v>
      </c>
      <c r="EG44" s="94">
        <f t="shared" ref="EG44" si="2014">ED44/DU44</f>
        <v>0.9</v>
      </c>
      <c r="EH44" s="94">
        <f t="shared" ref="EH44" si="2015">EE44/DV44</f>
        <v>0.88461538461538458</v>
      </c>
      <c r="EI44" s="57">
        <f t="shared" ref="EI44:EK46" si="2016">+AQ44</f>
        <v>1871</v>
      </c>
      <c r="EJ44" s="57">
        <f t="shared" si="2016"/>
        <v>1441</v>
      </c>
      <c r="EK44" s="57">
        <f t="shared" si="2016"/>
        <v>3312</v>
      </c>
      <c r="EL44" s="57">
        <v>1420</v>
      </c>
      <c r="EM44" s="57">
        <v>1070</v>
      </c>
      <c r="EN44" s="57">
        <f>EL44+EM44</f>
        <v>2490</v>
      </c>
      <c r="EO44" s="125">
        <f t="shared" ref="EO44:EQ46" si="2017">+EL44*100/EI44</f>
        <v>75.89524318546232</v>
      </c>
      <c r="EP44" s="125">
        <f t="shared" si="2017"/>
        <v>74.253990284524633</v>
      </c>
      <c r="EQ44" s="125">
        <f t="shared" si="2017"/>
        <v>75.181159420289859</v>
      </c>
      <c r="ER44" s="57">
        <f t="shared" ref="ER44" si="2018">+CJ44</f>
        <v>32</v>
      </c>
      <c r="ES44" s="57">
        <f t="shared" ref="ES44" si="2019">+CK44</f>
        <v>24</v>
      </c>
      <c r="ET44" s="57">
        <f t="shared" ref="ET44" si="2020">+CL44</f>
        <v>56</v>
      </c>
      <c r="EU44" s="57">
        <v>22</v>
      </c>
      <c r="EV44" s="57">
        <v>13</v>
      </c>
      <c r="EW44" s="57">
        <f t="shared" ref="EW44" si="2021">EU44+EV44</f>
        <v>35</v>
      </c>
      <c r="EX44" s="125">
        <f t="shared" ref="EX44" si="2022">+EU44*100/ER44</f>
        <v>68.75</v>
      </c>
      <c r="EY44" s="125">
        <f t="shared" ref="EY44" si="2023">+EV44*100/ES44</f>
        <v>54.166666666666664</v>
      </c>
      <c r="EZ44" s="125">
        <f t="shared" ref="EZ44" si="2024">+EW44*100/ET44</f>
        <v>62.5</v>
      </c>
      <c r="FA44" s="57">
        <f t="shared" ref="FA44" si="2025">+EC44</f>
        <v>14</v>
      </c>
      <c r="FB44" s="57">
        <f t="shared" ref="FB44" si="2026">+ED44</f>
        <v>9</v>
      </c>
      <c r="FC44" s="57">
        <f t="shared" ref="FC44" si="2027">+EE44</f>
        <v>23</v>
      </c>
      <c r="FD44" s="57">
        <v>8</v>
      </c>
      <c r="FE44" s="57">
        <v>4</v>
      </c>
      <c r="FF44" s="57">
        <f t="shared" ref="FF44" si="2028">FD44+FE44</f>
        <v>12</v>
      </c>
      <c r="FG44" s="125">
        <f t="shared" ref="FG44" si="2029">+FD44*100/FA44</f>
        <v>57.142857142857146</v>
      </c>
      <c r="FH44" s="125">
        <f t="shared" ref="FH44" si="2030">+FE44*100/FB44</f>
        <v>44.444444444444443</v>
      </c>
      <c r="FI44" s="125">
        <f t="shared" ref="FI44" si="2031">+FF44*100/FC44</f>
        <v>52.173913043478258</v>
      </c>
    </row>
    <row r="45" spans="1:165" s="64" customFormat="1" ht="43.5" customHeight="1">
      <c r="A45" s="103">
        <v>36</v>
      </c>
      <c r="B45" s="175"/>
      <c r="C45" s="117" t="s">
        <v>66</v>
      </c>
      <c r="D45" s="92">
        <v>155</v>
      </c>
      <c r="E45" s="92">
        <v>184</v>
      </c>
      <c r="F45" s="92">
        <f>D45+E45</f>
        <v>339</v>
      </c>
      <c r="G45" s="92">
        <v>154</v>
      </c>
      <c r="H45" s="92">
        <v>183</v>
      </c>
      <c r="I45" s="92">
        <f>G45+H45</f>
        <v>337</v>
      </c>
      <c r="J45" s="99"/>
      <c r="K45" s="99"/>
      <c r="L45" s="99"/>
      <c r="M45" s="93">
        <f t="shared" si="1935"/>
        <v>154</v>
      </c>
      <c r="N45" s="57">
        <f t="shared" si="1935"/>
        <v>183</v>
      </c>
      <c r="O45" s="57">
        <f t="shared" si="1935"/>
        <v>337</v>
      </c>
      <c r="P45" s="94">
        <f t="shared" si="1936"/>
        <v>0.99354838709677418</v>
      </c>
      <c r="Q45" s="94">
        <f t="shared" si="1936"/>
        <v>0.99456521739130432</v>
      </c>
      <c r="R45" s="94">
        <f t="shared" si="1936"/>
        <v>0.99410029498525077</v>
      </c>
      <c r="S45" s="99"/>
      <c r="T45" s="99"/>
      <c r="U45" s="99"/>
      <c r="V45" s="99"/>
      <c r="W45" s="99"/>
      <c r="X45" s="99"/>
      <c r="Y45" s="99"/>
      <c r="Z45" s="99"/>
      <c r="AA45" s="99"/>
      <c r="AB45" s="128"/>
      <c r="AC45" s="128"/>
      <c r="AD45" s="128"/>
      <c r="AE45" s="138"/>
      <c r="AF45" s="138"/>
      <c r="AG45" s="138"/>
      <c r="AH45" s="57">
        <f t="shared" si="1946"/>
        <v>155</v>
      </c>
      <c r="AI45" s="57">
        <f t="shared" si="1946"/>
        <v>184</v>
      </c>
      <c r="AJ45" s="57">
        <f t="shared" si="1946"/>
        <v>339</v>
      </c>
      <c r="AK45" s="57">
        <f t="shared" si="1946"/>
        <v>154</v>
      </c>
      <c r="AL45" s="57">
        <f t="shared" si="1946"/>
        <v>183</v>
      </c>
      <c r="AM45" s="57">
        <f t="shared" si="1946"/>
        <v>337</v>
      </c>
      <c r="AN45" s="128"/>
      <c r="AO45" s="128"/>
      <c r="AP45" s="128"/>
      <c r="AQ45" s="57">
        <f t="shared" si="1950"/>
        <v>154</v>
      </c>
      <c r="AR45" s="57">
        <f t="shared" si="1950"/>
        <v>183</v>
      </c>
      <c r="AS45" s="57">
        <f t="shared" si="1950"/>
        <v>337</v>
      </c>
      <c r="AT45" s="94">
        <f t="shared" si="1951"/>
        <v>0.99354838709677418</v>
      </c>
      <c r="AU45" s="94">
        <f t="shared" si="1951"/>
        <v>0.99456521739130432</v>
      </c>
      <c r="AV45" s="94">
        <f t="shared" si="1951"/>
        <v>0.99410029498525077</v>
      </c>
      <c r="AW45" s="92">
        <v>25</v>
      </c>
      <c r="AX45" s="92">
        <v>29</v>
      </c>
      <c r="AY45" s="92">
        <f>AW45+AX45</f>
        <v>54</v>
      </c>
      <c r="AZ45" s="92">
        <v>24</v>
      </c>
      <c r="BA45" s="92">
        <v>27</v>
      </c>
      <c r="BB45" s="92">
        <f>AZ45+BA45</f>
        <v>51</v>
      </c>
      <c r="BC45" s="99"/>
      <c r="BD45" s="92">
        <v>2</v>
      </c>
      <c r="BE45" s="92">
        <f t="shared" ref="BE45" si="2032">BC45+BD45</f>
        <v>2</v>
      </c>
      <c r="BF45" s="93">
        <f t="shared" ref="BF45:BH46" si="2033">AZ45+BC45</f>
        <v>24</v>
      </c>
      <c r="BG45" s="57">
        <f t="shared" si="2033"/>
        <v>29</v>
      </c>
      <c r="BH45" s="57">
        <f t="shared" si="2033"/>
        <v>53</v>
      </c>
      <c r="BI45" s="94">
        <f t="shared" ref="BI45:BK46" si="2034">BF45/AW45</f>
        <v>0.96</v>
      </c>
      <c r="BJ45" s="94">
        <f t="shared" si="2034"/>
        <v>1</v>
      </c>
      <c r="BK45" s="94">
        <f t="shared" si="2034"/>
        <v>0.98148148148148151</v>
      </c>
      <c r="BL45" s="99"/>
      <c r="BM45" s="99"/>
      <c r="BN45" s="99"/>
      <c r="BO45" s="99"/>
      <c r="BP45" s="99"/>
      <c r="BQ45" s="99"/>
      <c r="BR45" s="99"/>
      <c r="BS45" s="99"/>
      <c r="BT45" s="99"/>
      <c r="BU45" s="128"/>
      <c r="BV45" s="128"/>
      <c r="BW45" s="128"/>
      <c r="BX45" s="138"/>
      <c r="BY45" s="138"/>
      <c r="BZ45" s="138"/>
      <c r="CA45" s="57">
        <f t="shared" ref="CA45:CF46" si="2035">AW45+BL45</f>
        <v>25</v>
      </c>
      <c r="CB45" s="57">
        <f t="shared" si="2035"/>
        <v>29</v>
      </c>
      <c r="CC45" s="57">
        <f t="shared" si="2035"/>
        <v>54</v>
      </c>
      <c r="CD45" s="57">
        <f t="shared" si="2035"/>
        <v>24</v>
      </c>
      <c r="CE45" s="57">
        <f t="shared" si="2035"/>
        <v>27</v>
      </c>
      <c r="CF45" s="57">
        <f t="shared" si="2035"/>
        <v>51</v>
      </c>
      <c r="CG45" s="57">
        <f t="shared" ref="CG45" si="2036">BC45+BR45</f>
        <v>0</v>
      </c>
      <c r="CH45" s="57">
        <f t="shared" ref="CH45" si="2037">BD45+BS45</f>
        <v>2</v>
      </c>
      <c r="CI45" s="57">
        <f t="shared" ref="CI45" si="2038">BE45+BT45</f>
        <v>2</v>
      </c>
      <c r="CJ45" s="57">
        <f t="shared" ref="CJ45:CL46" si="2039">BF45+BU45</f>
        <v>24</v>
      </c>
      <c r="CK45" s="57">
        <f t="shared" si="2039"/>
        <v>29</v>
      </c>
      <c r="CL45" s="57">
        <f t="shared" si="2039"/>
        <v>53</v>
      </c>
      <c r="CM45" s="94">
        <f t="shared" ref="CM45:CO46" si="2040">CJ45/CA45</f>
        <v>0.96</v>
      </c>
      <c r="CN45" s="94">
        <f t="shared" si="2040"/>
        <v>1</v>
      </c>
      <c r="CO45" s="94">
        <f t="shared" si="2040"/>
        <v>0.98148148148148151</v>
      </c>
      <c r="CP45" s="92">
        <v>11</v>
      </c>
      <c r="CQ45" s="92">
        <v>18</v>
      </c>
      <c r="CR45" s="92">
        <f>CP45+CQ45</f>
        <v>29</v>
      </c>
      <c r="CS45" s="92">
        <v>11</v>
      </c>
      <c r="CT45" s="92">
        <v>17</v>
      </c>
      <c r="CU45" s="92">
        <f>CS45+CT45</f>
        <v>28</v>
      </c>
      <c r="CV45" s="99"/>
      <c r="CW45" s="99"/>
      <c r="CX45" s="99"/>
      <c r="CY45" s="93">
        <f t="shared" ref="CY45:DA46" si="2041">CS45+CV45</f>
        <v>11</v>
      </c>
      <c r="CZ45" s="57">
        <f t="shared" si="2041"/>
        <v>17</v>
      </c>
      <c r="DA45" s="57">
        <f t="shared" si="2041"/>
        <v>28</v>
      </c>
      <c r="DB45" s="94">
        <f t="shared" ref="DB45:DD46" si="2042">CY45/CP45</f>
        <v>1</v>
      </c>
      <c r="DC45" s="94">
        <f t="shared" si="2042"/>
        <v>0.94444444444444442</v>
      </c>
      <c r="DD45" s="94">
        <f t="shared" si="2042"/>
        <v>0.96551724137931039</v>
      </c>
      <c r="DE45" s="99"/>
      <c r="DF45" s="99"/>
      <c r="DG45" s="99"/>
      <c r="DH45" s="99"/>
      <c r="DI45" s="99"/>
      <c r="DJ45" s="99"/>
      <c r="DK45" s="99"/>
      <c r="DL45" s="99"/>
      <c r="DM45" s="99"/>
      <c r="DN45" s="128"/>
      <c r="DO45" s="128"/>
      <c r="DP45" s="128"/>
      <c r="DQ45" s="138"/>
      <c r="DR45" s="138"/>
      <c r="DS45" s="138"/>
      <c r="DT45" s="57">
        <f t="shared" ref="DT45:DY46" si="2043">CP45+DE45</f>
        <v>11</v>
      </c>
      <c r="DU45" s="57">
        <f t="shared" si="2043"/>
        <v>18</v>
      </c>
      <c r="DV45" s="57">
        <f t="shared" si="2043"/>
        <v>29</v>
      </c>
      <c r="DW45" s="57">
        <f t="shared" si="2043"/>
        <v>11</v>
      </c>
      <c r="DX45" s="57">
        <f t="shared" si="2043"/>
        <v>17</v>
      </c>
      <c r="DY45" s="57">
        <f t="shared" si="2043"/>
        <v>28</v>
      </c>
      <c r="DZ45" s="128"/>
      <c r="EA45" s="128"/>
      <c r="EB45" s="128"/>
      <c r="EC45" s="57">
        <f t="shared" ref="EC45:EE46" si="2044">CY45+DN45</f>
        <v>11</v>
      </c>
      <c r="ED45" s="57">
        <f t="shared" si="2044"/>
        <v>17</v>
      </c>
      <c r="EE45" s="57">
        <f t="shared" si="2044"/>
        <v>28</v>
      </c>
      <c r="EF45" s="94">
        <f t="shared" ref="EF45:EH46" si="2045">EC45/DT45</f>
        <v>1</v>
      </c>
      <c r="EG45" s="94">
        <f t="shared" si="2045"/>
        <v>0.94444444444444442</v>
      </c>
      <c r="EH45" s="94">
        <f t="shared" si="2045"/>
        <v>0.96551724137931039</v>
      </c>
      <c r="EI45" s="57">
        <f t="shared" si="2016"/>
        <v>154</v>
      </c>
      <c r="EJ45" s="57">
        <f t="shared" si="2016"/>
        <v>183</v>
      </c>
      <c r="EK45" s="57">
        <f t="shared" si="2016"/>
        <v>337</v>
      </c>
      <c r="EL45" s="57">
        <v>147</v>
      </c>
      <c r="EM45" s="57">
        <v>174</v>
      </c>
      <c r="EN45" s="57">
        <f>EL45+EM45</f>
        <v>321</v>
      </c>
      <c r="EO45" s="125">
        <f t="shared" si="2017"/>
        <v>95.454545454545453</v>
      </c>
      <c r="EP45" s="125">
        <f t="shared" si="2017"/>
        <v>95.081967213114751</v>
      </c>
      <c r="EQ45" s="125">
        <f t="shared" si="2017"/>
        <v>95.252225519287833</v>
      </c>
      <c r="ER45" s="57">
        <f t="shared" ref="ER45:ET46" si="2046">+CJ45</f>
        <v>24</v>
      </c>
      <c r="ES45" s="57">
        <f t="shared" si="2046"/>
        <v>29</v>
      </c>
      <c r="ET45" s="57">
        <f t="shared" si="2046"/>
        <v>53</v>
      </c>
      <c r="EU45" s="57">
        <v>22</v>
      </c>
      <c r="EV45" s="57">
        <v>27</v>
      </c>
      <c r="EW45" s="57">
        <f>EU45+EV45</f>
        <v>49</v>
      </c>
      <c r="EX45" s="125">
        <f t="shared" ref="EX45:EZ46" si="2047">+EU45*100/ER45</f>
        <v>91.666666666666671</v>
      </c>
      <c r="EY45" s="125">
        <f t="shared" si="2047"/>
        <v>93.103448275862064</v>
      </c>
      <c r="EZ45" s="125">
        <f t="shared" si="2047"/>
        <v>92.452830188679243</v>
      </c>
      <c r="FA45" s="57">
        <f t="shared" ref="FA45:FC46" si="2048">+EC45</f>
        <v>11</v>
      </c>
      <c r="FB45" s="57">
        <f t="shared" si="2048"/>
        <v>17</v>
      </c>
      <c r="FC45" s="57">
        <f t="shared" si="2048"/>
        <v>28</v>
      </c>
      <c r="FD45" s="57">
        <v>7</v>
      </c>
      <c r="FE45" s="57">
        <v>15</v>
      </c>
      <c r="FF45" s="57">
        <f>FD45+FE45</f>
        <v>22</v>
      </c>
      <c r="FG45" s="125">
        <f t="shared" ref="FG45:FI46" si="2049">+FD45*100/FA45</f>
        <v>63.636363636363633</v>
      </c>
      <c r="FH45" s="125">
        <f t="shared" si="2049"/>
        <v>88.235294117647058</v>
      </c>
      <c r="FI45" s="125">
        <f t="shared" si="2049"/>
        <v>78.571428571428569</v>
      </c>
    </row>
    <row r="46" spans="1:165" s="66" customFormat="1" ht="49.5" customHeight="1">
      <c r="A46" s="103">
        <v>37</v>
      </c>
      <c r="B46" s="173"/>
      <c r="C46" s="120" t="s">
        <v>77</v>
      </c>
      <c r="D46" s="92">
        <v>10663</v>
      </c>
      <c r="E46" s="92">
        <v>4083</v>
      </c>
      <c r="F46" s="92">
        <f>D46+E46</f>
        <v>14746</v>
      </c>
      <c r="G46" s="92">
        <v>10337</v>
      </c>
      <c r="H46" s="92">
        <v>3970</v>
      </c>
      <c r="I46" s="92">
        <f>G46+H46</f>
        <v>14307</v>
      </c>
      <c r="J46" s="99"/>
      <c r="K46" s="99"/>
      <c r="L46" s="99"/>
      <c r="M46" s="93">
        <f t="shared" si="1935"/>
        <v>10337</v>
      </c>
      <c r="N46" s="57">
        <f t="shared" si="1935"/>
        <v>3970</v>
      </c>
      <c r="O46" s="57">
        <f t="shared" si="1935"/>
        <v>14307</v>
      </c>
      <c r="P46" s="94">
        <f t="shared" si="1936"/>
        <v>0.96942699052799397</v>
      </c>
      <c r="Q46" s="94">
        <f t="shared" si="1936"/>
        <v>0.97232427136909139</v>
      </c>
      <c r="R46" s="94">
        <f t="shared" si="1936"/>
        <v>0.97022921470229218</v>
      </c>
      <c r="S46" s="92">
        <v>378</v>
      </c>
      <c r="T46" s="92">
        <v>318</v>
      </c>
      <c r="U46" s="92">
        <f t="shared" ref="U46" si="2050">S46+T46</f>
        <v>696</v>
      </c>
      <c r="V46" s="92">
        <v>365</v>
      </c>
      <c r="W46" s="92">
        <v>311</v>
      </c>
      <c r="X46" s="92">
        <f t="shared" ref="X46" si="2051">V46+W46</f>
        <v>676</v>
      </c>
      <c r="Y46" s="99"/>
      <c r="Z46" s="99"/>
      <c r="AA46" s="99"/>
      <c r="AB46" s="93">
        <f t="shared" ref="AB46" si="2052">V46+Y46</f>
        <v>365</v>
      </c>
      <c r="AC46" s="57">
        <f t="shared" ref="AC46" si="2053">W46+Z46</f>
        <v>311</v>
      </c>
      <c r="AD46" s="57">
        <f t="shared" ref="AD46" si="2054">X46+AA46</f>
        <v>676</v>
      </c>
      <c r="AE46" s="94">
        <f t="shared" ref="AE46" si="2055">AB46/S46</f>
        <v>0.96560846560846558</v>
      </c>
      <c r="AF46" s="94">
        <f t="shared" ref="AF46" si="2056">AC46/T46</f>
        <v>0.9779874213836478</v>
      </c>
      <c r="AG46" s="94">
        <f t="shared" ref="AG46" si="2057">AD46/U46</f>
        <v>0.97126436781609193</v>
      </c>
      <c r="AH46" s="57">
        <f t="shared" si="1946"/>
        <v>11041</v>
      </c>
      <c r="AI46" s="57">
        <f t="shared" si="1946"/>
        <v>4401</v>
      </c>
      <c r="AJ46" s="57">
        <f t="shared" si="1946"/>
        <v>15442</v>
      </c>
      <c r="AK46" s="57">
        <f t="shared" si="1946"/>
        <v>10702</v>
      </c>
      <c r="AL46" s="57">
        <f t="shared" si="1946"/>
        <v>4281</v>
      </c>
      <c r="AM46" s="57">
        <f t="shared" si="1946"/>
        <v>14983</v>
      </c>
      <c r="AN46" s="99"/>
      <c r="AO46" s="99"/>
      <c r="AP46" s="99"/>
      <c r="AQ46" s="57">
        <f t="shared" si="1950"/>
        <v>10702</v>
      </c>
      <c r="AR46" s="57">
        <f t="shared" si="1950"/>
        <v>4281</v>
      </c>
      <c r="AS46" s="57">
        <f t="shared" si="1950"/>
        <v>14983</v>
      </c>
      <c r="AT46" s="94">
        <f t="shared" si="1951"/>
        <v>0.96929625939679376</v>
      </c>
      <c r="AU46" s="94">
        <f t="shared" si="1951"/>
        <v>0.97273346966598495</v>
      </c>
      <c r="AV46" s="94">
        <f t="shared" si="1951"/>
        <v>0.97027587100116564</v>
      </c>
      <c r="AW46" s="92">
        <v>1153</v>
      </c>
      <c r="AX46" s="92">
        <v>612</v>
      </c>
      <c r="AY46" s="92">
        <f>AW46+AX46</f>
        <v>1765</v>
      </c>
      <c r="AZ46" s="92">
        <v>1114</v>
      </c>
      <c r="BA46" s="92">
        <v>593</v>
      </c>
      <c r="BB46" s="92">
        <f>AZ46+BA46</f>
        <v>1707</v>
      </c>
      <c r="BC46" s="99"/>
      <c r="BD46" s="99"/>
      <c r="BE46" s="99"/>
      <c r="BF46" s="93">
        <f t="shared" si="2033"/>
        <v>1114</v>
      </c>
      <c r="BG46" s="57">
        <f t="shared" si="2033"/>
        <v>593</v>
      </c>
      <c r="BH46" s="57">
        <f t="shared" si="2033"/>
        <v>1707</v>
      </c>
      <c r="BI46" s="94">
        <f t="shared" si="2034"/>
        <v>0.9661751951431049</v>
      </c>
      <c r="BJ46" s="94">
        <f t="shared" si="2034"/>
        <v>0.96895424836601307</v>
      </c>
      <c r="BK46" s="94">
        <f t="shared" si="2034"/>
        <v>0.96713881019830028</v>
      </c>
      <c r="BL46" s="96">
        <v>49</v>
      </c>
      <c r="BM46" s="96">
        <v>61</v>
      </c>
      <c r="BN46" s="92">
        <f t="shared" ref="BN46" si="2058">BL46+BM46</f>
        <v>110</v>
      </c>
      <c r="BO46" s="96">
        <v>48</v>
      </c>
      <c r="BP46" s="96">
        <v>58</v>
      </c>
      <c r="BQ46" s="92">
        <f t="shared" ref="BQ46" si="2059">BO46+BP46</f>
        <v>106</v>
      </c>
      <c r="BR46" s="99"/>
      <c r="BS46" s="99"/>
      <c r="BT46" s="99"/>
      <c r="BU46" s="93">
        <f t="shared" ref="BU46" si="2060">BO46+BR46</f>
        <v>48</v>
      </c>
      <c r="BV46" s="57">
        <f t="shared" ref="BV46" si="2061">BP46+BS46</f>
        <v>58</v>
      </c>
      <c r="BW46" s="57">
        <f t="shared" ref="BW46" si="2062">BQ46+BT46</f>
        <v>106</v>
      </c>
      <c r="BX46" s="94">
        <f t="shared" ref="BX46" si="2063">BU46/BL46</f>
        <v>0.97959183673469385</v>
      </c>
      <c r="BY46" s="94">
        <f t="shared" ref="BY46" si="2064">BV46/BM46</f>
        <v>0.95081967213114749</v>
      </c>
      <c r="BZ46" s="94">
        <f t="shared" ref="BZ46" si="2065">BW46/BN46</f>
        <v>0.96363636363636362</v>
      </c>
      <c r="CA46" s="57">
        <f t="shared" si="2035"/>
        <v>1202</v>
      </c>
      <c r="CB46" s="57">
        <f t="shared" si="2035"/>
        <v>673</v>
      </c>
      <c r="CC46" s="57">
        <f t="shared" si="2035"/>
        <v>1875</v>
      </c>
      <c r="CD46" s="57">
        <f t="shared" si="2035"/>
        <v>1162</v>
      </c>
      <c r="CE46" s="57">
        <f t="shared" si="2035"/>
        <v>651</v>
      </c>
      <c r="CF46" s="57">
        <f t="shared" si="2035"/>
        <v>1813</v>
      </c>
      <c r="CG46" s="99"/>
      <c r="CH46" s="99"/>
      <c r="CI46" s="99"/>
      <c r="CJ46" s="57">
        <f t="shared" si="2039"/>
        <v>1162</v>
      </c>
      <c r="CK46" s="57">
        <f t="shared" si="2039"/>
        <v>651</v>
      </c>
      <c r="CL46" s="57">
        <f t="shared" si="2039"/>
        <v>1813</v>
      </c>
      <c r="CM46" s="94">
        <f t="shared" si="2040"/>
        <v>0.96672212978369387</v>
      </c>
      <c r="CN46" s="94">
        <f t="shared" si="2040"/>
        <v>0.96731054977711739</v>
      </c>
      <c r="CO46" s="94">
        <f t="shared" si="2040"/>
        <v>0.96693333333333331</v>
      </c>
      <c r="CP46" s="96">
        <v>52</v>
      </c>
      <c r="CQ46" s="96">
        <v>29</v>
      </c>
      <c r="CR46" s="92">
        <f>CP46+CQ46</f>
        <v>81</v>
      </c>
      <c r="CS46" s="96">
        <v>51</v>
      </c>
      <c r="CT46" s="96">
        <v>28</v>
      </c>
      <c r="CU46" s="92">
        <f>CS46+CT46</f>
        <v>79</v>
      </c>
      <c r="CV46" s="99"/>
      <c r="CW46" s="99"/>
      <c r="CX46" s="99"/>
      <c r="CY46" s="93">
        <f t="shared" si="2041"/>
        <v>51</v>
      </c>
      <c r="CZ46" s="57">
        <f t="shared" si="2041"/>
        <v>28</v>
      </c>
      <c r="DA46" s="57">
        <f t="shared" si="2041"/>
        <v>79</v>
      </c>
      <c r="DB46" s="94">
        <f t="shared" si="2042"/>
        <v>0.98076923076923073</v>
      </c>
      <c r="DC46" s="94">
        <f t="shared" si="2042"/>
        <v>0.96551724137931039</v>
      </c>
      <c r="DD46" s="94">
        <f t="shared" si="2042"/>
        <v>0.97530864197530864</v>
      </c>
      <c r="DE46" s="92">
        <v>1</v>
      </c>
      <c r="DF46" s="92">
        <v>2</v>
      </c>
      <c r="DG46" s="92">
        <f t="shared" ref="DG46" si="2066">DE46+DF46</f>
        <v>3</v>
      </c>
      <c r="DH46" s="92">
        <v>1</v>
      </c>
      <c r="DI46" s="92">
        <v>2</v>
      </c>
      <c r="DJ46" s="92">
        <f t="shared" ref="DJ46" si="2067">DH46+DI46</f>
        <v>3</v>
      </c>
      <c r="DK46" s="99"/>
      <c r="DL46" s="99"/>
      <c r="DM46" s="99"/>
      <c r="DN46" s="93">
        <f t="shared" ref="DN46" si="2068">DH46+DK46</f>
        <v>1</v>
      </c>
      <c r="DO46" s="57">
        <f t="shared" ref="DO46" si="2069">DI46+DL46</f>
        <v>2</v>
      </c>
      <c r="DP46" s="57">
        <f t="shared" ref="DP46" si="2070">DJ46+DM46</f>
        <v>3</v>
      </c>
      <c r="DQ46" s="94">
        <f t="shared" ref="DQ46" si="2071">DN46/DE46</f>
        <v>1</v>
      </c>
      <c r="DR46" s="94">
        <f t="shared" ref="DR46" si="2072">DO46/DF46</f>
        <v>1</v>
      </c>
      <c r="DS46" s="94">
        <f t="shared" ref="DS46" si="2073">DP46/DG46</f>
        <v>1</v>
      </c>
      <c r="DT46" s="57">
        <f t="shared" si="2043"/>
        <v>53</v>
      </c>
      <c r="DU46" s="57">
        <f t="shared" si="2043"/>
        <v>31</v>
      </c>
      <c r="DV46" s="57">
        <f t="shared" si="2043"/>
        <v>84</v>
      </c>
      <c r="DW46" s="57">
        <f t="shared" si="2043"/>
        <v>52</v>
      </c>
      <c r="DX46" s="57">
        <f t="shared" si="2043"/>
        <v>30</v>
      </c>
      <c r="DY46" s="57">
        <f t="shared" si="2043"/>
        <v>82</v>
      </c>
      <c r="DZ46" s="99"/>
      <c r="EA46" s="99"/>
      <c r="EB46" s="99"/>
      <c r="EC46" s="57">
        <f t="shared" si="2044"/>
        <v>52</v>
      </c>
      <c r="ED46" s="57">
        <f t="shared" si="2044"/>
        <v>30</v>
      </c>
      <c r="EE46" s="57">
        <f t="shared" si="2044"/>
        <v>82</v>
      </c>
      <c r="EF46" s="94">
        <f t="shared" si="2045"/>
        <v>0.98113207547169812</v>
      </c>
      <c r="EG46" s="94">
        <f t="shared" si="2045"/>
        <v>0.967741935483871</v>
      </c>
      <c r="EH46" s="94">
        <f t="shared" si="2045"/>
        <v>0.97619047619047616</v>
      </c>
      <c r="EI46" s="57">
        <f t="shared" si="2016"/>
        <v>10702</v>
      </c>
      <c r="EJ46" s="57">
        <f t="shared" si="2016"/>
        <v>4281</v>
      </c>
      <c r="EK46" s="57">
        <f t="shared" si="2016"/>
        <v>14983</v>
      </c>
      <c r="EL46" s="57">
        <v>5576</v>
      </c>
      <c r="EM46" s="57">
        <v>2843</v>
      </c>
      <c r="EN46" s="57">
        <f>EL46+EM46</f>
        <v>8419</v>
      </c>
      <c r="EO46" s="125">
        <f t="shared" si="2017"/>
        <v>52.102410764343112</v>
      </c>
      <c r="EP46" s="125">
        <f t="shared" si="2017"/>
        <v>66.409717355758005</v>
      </c>
      <c r="EQ46" s="125">
        <f t="shared" si="2017"/>
        <v>56.19034906227057</v>
      </c>
      <c r="ER46" s="57">
        <f t="shared" si="2046"/>
        <v>1162</v>
      </c>
      <c r="ES46" s="57">
        <f t="shared" si="2046"/>
        <v>651</v>
      </c>
      <c r="ET46" s="57">
        <f t="shared" si="2046"/>
        <v>1813</v>
      </c>
      <c r="EU46" s="57">
        <v>713</v>
      </c>
      <c r="EV46" s="57">
        <v>395</v>
      </c>
      <c r="EW46" s="57">
        <f>EU46+EV46</f>
        <v>1108</v>
      </c>
      <c r="EX46" s="125">
        <f t="shared" si="2047"/>
        <v>61.359724612736663</v>
      </c>
      <c r="EY46" s="125">
        <f t="shared" si="2047"/>
        <v>60.675883256528415</v>
      </c>
      <c r="EZ46" s="125">
        <f t="shared" si="2047"/>
        <v>61.114175399889689</v>
      </c>
      <c r="FA46" s="57">
        <f t="shared" si="2048"/>
        <v>52</v>
      </c>
      <c r="FB46" s="57">
        <f t="shared" si="2048"/>
        <v>30</v>
      </c>
      <c r="FC46" s="57">
        <f t="shared" si="2048"/>
        <v>82</v>
      </c>
      <c r="FD46" s="57">
        <v>37</v>
      </c>
      <c r="FE46" s="57">
        <v>22</v>
      </c>
      <c r="FF46" s="57">
        <f>FD46+FE46</f>
        <v>59</v>
      </c>
      <c r="FG46" s="125">
        <f t="shared" si="2049"/>
        <v>71.15384615384616</v>
      </c>
      <c r="FH46" s="125">
        <f t="shared" si="2049"/>
        <v>73.333333333333329</v>
      </c>
      <c r="FI46" s="125">
        <f t="shared" si="2049"/>
        <v>71.951219512195124</v>
      </c>
    </row>
    <row r="47" spans="1:165" s="64" customFormat="1" ht="28.5">
      <c r="A47" s="103">
        <v>38</v>
      </c>
      <c r="B47" s="167" t="s">
        <v>157</v>
      </c>
      <c r="C47" s="117" t="s">
        <v>62</v>
      </c>
      <c r="D47" s="92">
        <v>55168</v>
      </c>
      <c r="E47" s="92">
        <v>59227</v>
      </c>
      <c r="F47" s="92">
        <f t="shared" ref="F47:F49" si="2074">D47+E47</f>
        <v>114395</v>
      </c>
      <c r="G47" s="92">
        <v>43157</v>
      </c>
      <c r="H47" s="92">
        <v>50095</v>
      </c>
      <c r="I47" s="92">
        <f t="shared" ref="I47:I49" si="2075">G47+H47</f>
        <v>93252</v>
      </c>
      <c r="J47" s="98"/>
      <c r="K47" s="98"/>
      <c r="L47" s="99"/>
      <c r="M47" s="93">
        <f t="shared" ref="M47:M49" si="2076">G47+J47</f>
        <v>43157</v>
      </c>
      <c r="N47" s="57">
        <f t="shared" ref="N47:N49" si="2077">H47+K47</f>
        <v>50095</v>
      </c>
      <c r="O47" s="57">
        <f t="shared" ref="O47:O49" si="2078">I47+L47</f>
        <v>93252</v>
      </c>
      <c r="P47" s="94">
        <f t="shared" ref="P47:P49" si="2079">M47/D47</f>
        <v>0.78228320765661252</v>
      </c>
      <c r="Q47" s="94">
        <f t="shared" ref="Q47:Q49" si="2080">N47/E47</f>
        <v>0.84581356475931591</v>
      </c>
      <c r="R47" s="94">
        <f t="shared" ref="R47:R49" si="2081">O47/F47</f>
        <v>0.81517548843918008</v>
      </c>
      <c r="S47" s="92">
        <v>2686</v>
      </c>
      <c r="T47" s="92">
        <v>2083</v>
      </c>
      <c r="U47" s="92">
        <f t="shared" ref="U47:U49" si="2082">S47+T47</f>
        <v>4769</v>
      </c>
      <c r="V47" s="92">
        <v>1219</v>
      </c>
      <c r="W47" s="92">
        <v>1210</v>
      </c>
      <c r="X47" s="92">
        <f t="shared" ref="X47:X49" si="2083">V47+W47</f>
        <v>2429</v>
      </c>
      <c r="Y47" s="98"/>
      <c r="Z47" s="98"/>
      <c r="AA47" s="99"/>
      <c r="AB47" s="93">
        <f t="shared" ref="AB47:AB49" si="2084">V47+Y47</f>
        <v>1219</v>
      </c>
      <c r="AC47" s="57">
        <f t="shared" ref="AC47:AC49" si="2085">W47+Z47</f>
        <v>1210</v>
      </c>
      <c r="AD47" s="57">
        <f t="shared" ref="AD47:AD49" si="2086">X47+AA47</f>
        <v>2429</v>
      </c>
      <c r="AE47" s="94">
        <f t="shared" ref="AE47:AE49" si="2087">AB47/S47</f>
        <v>0.45383469843633656</v>
      </c>
      <c r="AF47" s="94">
        <f t="shared" ref="AF47:AF49" si="2088">AC47/T47</f>
        <v>0.58089294287085935</v>
      </c>
      <c r="AG47" s="94">
        <f t="shared" ref="AG47:AG49" si="2089">AD47/U47</f>
        <v>0.50933109666596765</v>
      </c>
      <c r="AH47" s="57">
        <f t="shared" ref="AH47:AH49" si="2090">D47+S47</f>
        <v>57854</v>
      </c>
      <c r="AI47" s="57">
        <f t="shared" ref="AI47:AI49" si="2091">E47+T47</f>
        <v>61310</v>
      </c>
      <c r="AJ47" s="57">
        <f t="shared" ref="AJ47:AJ49" si="2092">F47+U47</f>
        <v>119164</v>
      </c>
      <c r="AK47" s="57">
        <f t="shared" ref="AK47:AK49" si="2093">G47+V47</f>
        <v>44376</v>
      </c>
      <c r="AL47" s="57">
        <f t="shared" ref="AL47:AL49" si="2094">H47+W47</f>
        <v>51305</v>
      </c>
      <c r="AM47" s="57">
        <f t="shared" ref="AM47:AM49" si="2095">I47+X47</f>
        <v>95681</v>
      </c>
      <c r="AN47" s="98"/>
      <c r="AO47" s="98"/>
      <c r="AP47" s="98"/>
      <c r="AQ47" s="57">
        <f t="shared" ref="AQ47:AQ49" si="2096">M47+AB47</f>
        <v>44376</v>
      </c>
      <c r="AR47" s="57">
        <f t="shared" ref="AR47:AR49" si="2097">N47+AC47</f>
        <v>51305</v>
      </c>
      <c r="AS47" s="57">
        <f t="shared" ref="AS47:AS49" si="2098">O47+AD47</f>
        <v>95681</v>
      </c>
      <c r="AT47" s="94">
        <f t="shared" ref="AT47:AT49" si="2099">AQ47/AH47</f>
        <v>0.76703425865108721</v>
      </c>
      <c r="AU47" s="94">
        <f t="shared" ref="AU47:AU49" si="2100">AR47/AI47</f>
        <v>0.83681291795791879</v>
      </c>
      <c r="AV47" s="94">
        <f t="shared" ref="AV47:AV49" si="2101">AS47/AJ47</f>
        <v>0.80293545030378299</v>
      </c>
      <c r="AW47" s="92">
        <v>14006</v>
      </c>
      <c r="AX47" s="92">
        <v>15075</v>
      </c>
      <c r="AY47" s="92">
        <f t="shared" ref="AY47:AY49" si="2102">AW47+AX47</f>
        <v>29081</v>
      </c>
      <c r="AZ47" s="92">
        <v>10615</v>
      </c>
      <c r="BA47" s="92">
        <v>12273</v>
      </c>
      <c r="BB47" s="92">
        <f t="shared" ref="BB47:BB49" si="2103">AZ47+BA47</f>
        <v>22888</v>
      </c>
      <c r="BC47" s="98"/>
      <c r="BD47" s="98"/>
      <c r="BE47" s="99"/>
      <c r="BF47" s="93">
        <f t="shared" ref="BF47:BF49" si="2104">AZ47+BC47</f>
        <v>10615</v>
      </c>
      <c r="BG47" s="57">
        <f t="shared" ref="BG47:BG49" si="2105">BA47+BD47</f>
        <v>12273</v>
      </c>
      <c r="BH47" s="57">
        <f t="shared" ref="BH47:BH49" si="2106">BB47+BE47</f>
        <v>22888</v>
      </c>
      <c r="BI47" s="94">
        <f t="shared" ref="BI47:BI49" si="2107">BF47/AW47</f>
        <v>0.75788947593888334</v>
      </c>
      <c r="BJ47" s="94">
        <f t="shared" ref="BJ47:BJ49" si="2108">BG47/AX47</f>
        <v>0.81412935323383084</v>
      </c>
      <c r="BK47" s="94">
        <f t="shared" ref="BK47:BK49" si="2109">BH47/AY47</f>
        <v>0.78704308655135657</v>
      </c>
      <c r="BL47" s="92">
        <v>873</v>
      </c>
      <c r="BM47" s="92">
        <v>628</v>
      </c>
      <c r="BN47" s="92">
        <f t="shared" ref="BN47:BN49" si="2110">BL47+BM47</f>
        <v>1501</v>
      </c>
      <c r="BO47" s="92">
        <v>343</v>
      </c>
      <c r="BP47" s="92">
        <v>347</v>
      </c>
      <c r="BQ47" s="92">
        <f t="shared" ref="BQ47:BQ49" si="2111">BO47+BP47</f>
        <v>690</v>
      </c>
      <c r="BR47" s="98"/>
      <c r="BS47" s="98"/>
      <c r="BT47" s="99"/>
      <c r="BU47" s="93">
        <f t="shared" ref="BU47:BU49" si="2112">BO47+BR47</f>
        <v>343</v>
      </c>
      <c r="BV47" s="57">
        <f t="shared" ref="BV47:BV49" si="2113">BP47+BS47</f>
        <v>347</v>
      </c>
      <c r="BW47" s="57">
        <f t="shared" ref="BW47:BW49" si="2114">BQ47+BT47</f>
        <v>690</v>
      </c>
      <c r="BX47" s="94">
        <f t="shared" ref="BX47:BX49" si="2115">BU47/BL47</f>
        <v>0.39289805269186712</v>
      </c>
      <c r="BY47" s="94">
        <f t="shared" ref="BY47:BY49" si="2116">BV47/BM47</f>
        <v>0.55254777070063699</v>
      </c>
      <c r="BZ47" s="94">
        <f t="shared" ref="BZ47:BZ49" si="2117">BW47/BN47</f>
        <v>0.45969353764157228</v>
      </c>
      <c r="CA47" s="57">
        <f t="shared" ref="CA47:CA49" si="2118">AW47+BL47</f>
        <v>14879</v>
      </c>
      <c r="CB47" s="57">
        <f t="shared" ref="CB47:CB49" si="2119">AX47+BM47</f>
        <v>15703</v>
      </c>
      <c r="CC47" s="57">
        <f t="shared" ref="CC47:CC49" si="2120">AY47+BN47</f>
        <v>30582</v>
      </c>
      <c r="CD47" s="57">
        <f t="shared" ref="CD47:CD49" si="2121">AZ47+BO47</f>
        <v>10958</v>
      </c>
      <c r="CE47" s="57">
        <f t="shared" ref="CE47:CE49" si="2122">BA47+BP47</f>
        <v>12620</v>
      </c>
      <c r="CF47" s="57">
        <f t="shared" ref="CF47:CF49" si="2123">BB47+BQ47</f>
        <v>23578</v>
      </c>
      <c r="CG47" s="98"/>
      <c r="CH47" s="98"/>
      <c r="CI47" s="98"/>
      <c r="CJ47" s="57">
        <f t="shared" ref="CJ47:CJ49" si="2124">BF47+BU47</f>
        <v>10958</v>
      </c>
      <c r="CK47" s="57">
        <f t="shared" ref="CK47:CK49" si="2125">BG47+BV47</f>
        <v>12620</v>
      </c>
      <c r="CL47" s="57">
        <f t="shared" ref="CL47:CL49" si="2126">BH47+BW47</f>
        <v>23578</v>
      </c>
      <c r="CM47" s="94">
        <f t="shared" ref="CM47:CM49" si="2127">CJ47/CA47</f>
        <v>0.73647422541837493</v>
      </c>
      <c r="CN47" s="94">
        <f t="shared" ref="CN47:CN49" si="2128">CK47/CB47</f>
        <v>0.80366808890021013</v>
      </c>
      <c r="CO47" s="94">
        <f t="shared" ref="CO47:CO49" si="2129">CL47/CC47</f>
        <v>0.77097639134131191</v>
      </c>
      <c r="CP47" s="92">
        <v>1835</v>
      </c>
      <c r="CQ47" s="92">
        <v>2171</v>
      </c>
      <c r="CR47" s="92">
        <f t="shared" ref="CR47:CR49" si="2130">CP47+CQ47</f>
        <v>4006</v>
      </c>
      <c r="CS47" s="92">
        <v>1307</v>
      </c>
      <c r="CT47" s="92">
        <v>1702</v>
      </c>
      <c r="CU47" s="92">
        <f t="shared" ref="CU47:CU49" si="2131">CS47+CT47</f>
        <v>3009</v>
      </c>
      <c r="CV47" s="98"/>
      <c r="CW47" s="98"/>
      <c r="CX47" s="99"/>
      <c r="CY47" s="93">
        <f t="shared" ref="CY47:CY49" si="2132">CS47+CV47</f>
        <v>1307</v>
      </c>
      <c r="CZ47" s="57">
        <f t="shared" ref="CZ47:CZ49" si="2133">CT47+CW47</f>
        <v>1702</v>
      </c>
      <c r="DA47" s="57">
        <f t="shared" ref="DA47:DA49" si="2134">CU47+CX47</f>
        <v>3009</v>
      </c>
      <c r="DB47" s="94">
        <f t="shared" ref="DB47:DB49" si="2135">CY47/CP47</f>
        <v>0.71226158038147136</v>
      </c>
      <c r="DC47" s="94">
        <f t="shared" ref="DC47:DC49" si="2136">CZ47/CQ47</f>
        <v>0.78397052049746663</v>
      </c>
      <c r="DD47" s="94">
        <f t="shared" ref="DD47:DD49" si="2137">DA47/CR47</f>
        <v>0.75112331502745877</v>
      </c>
      <c r="DE47" s="92">
        <v>69</v>
      </c>
      <c r="DF47" s="92">
        <v>63</v>
      </c>
      <c r="DG47" s="92">
        <f t="shared" ref="DG47:DG49" si="2138">DE47+DF47</f>
        <v>132</v>
      </c>
      <c r="DH47" s="92">
        <v>43</v>
      </c>
      <c r="DI47" s="92">
        <v>35</v>
      </c>
      <c r="DJ47" s="92">
        <f t="shared" ref="DJ47:DJ49" si="2139">DH47+DI47</f>
        <v>78</v>
      </c>
      <c r="DK47" s="99"/>
      <c r="DL47" s="99"/>
      <c r="DM47" s="99"/>
      <c r="DN47" s="93">
        <f t="shared" ref="DN47:DN49" si="2140">DH47+DK47</f>
        <v>43</v>
      </c>
      <c r="DO47" s="57">
        <f t="shared" ref="DO47:DO49" si="2141">DI47+DL47</f>
        <v>35</v>
      </c>
      <c r="DP47" s="57">
        <f t="shared" ref="DP47:DP49" si="2142">DJ47+DM47</f>
        <v>78</v>
      </c>
      <c r="DQ47" s="94">
        <f t="shared" ref="DQ47:DQ49" si="2143">DN47/DE47</f>
        <v>0.62318840579710144</v>
      </c>
      <c r="DR47" s="94">
        <f t="shared" ref="DR47:DR49" si="2144">DO47/DF47</f>
        <v>0.55555555555555558</v>
      </c>
      <c r="DS47" s="94">
        <f t="shared" ref="DS47:DS49" si="2145">DP47/DG47</f>
        <v>0.59090909090909094</v>
      </c>
      <c r="DT47" s="57">
        <f t="shared" ref="DT47:DT49" si="2146">CP47+DE47</f>
        <v>1904</v>
      </c>
      <c r="DU47" s="57">
        <f t="shared" ref="DU47:DU49" si="2147">CQ47+DF47</f>
        <v>2234</v>
      </c>
      <c r="DV47" s="57">
        <f t="shared" ref="DV47:DV49" si="2148">CR47+DG47</f>
        <v>4138</v>
      </c>
      <c r="DW47" s="57">
        <f t="shared" ref="DW47:DW49" si="2149">CS47+DH47</f>
        <v>1350</v>
      </c>
      <c r="DX47" s="57">
        <f t="shared" ref="DX47:DX49" si="2150">CT47+DI47</f>
        <v>1737</v>
      </c>
      <c r="DY47" s="57">
        <f t="shared" ref="DY47:DY49" si="2151">CU47+DJ47</f>
        <v>3087</v>
      </c>
      <c r="DZ47" s="98"/>
      <c r="EA47" s="98"/>
      <c r="EB47" s="98"/>
      <c r="EC47" s="57">
        <f t="shared" ref="EC47:EC49" si="2152">CY47+DN47</f>
        <v>1350</v>
      </c>
      <c r="ED47" s="57">
        <f t="shared" ref="ED47:ED49" si="2153">CZ47+DO47</f>
        <v>1737</v>
      </c>
      <c r="EE47" s="57">
        <f t="shared" ref="EE47:EE49" si="2154">DA47+DP47</f>
        <v>3087</v>
      </c>
      <c r="EF47" s="94">
        <f t="shared" ref="EF47:EF49" si="2155">EC47/DT47</f>
        <v>0.70903361344537819</v>
      </c>
      <c r="EG47" s="94">
        <f t="shared" ref="EG47:EG49" si="2156">ED47/DU47</f>
        <v>0.77752909579230078</v>
      </c>
      <c r="EH47" s="94">
        <f t="shared" ref="EH47:EH49" si="2157">EE47/DV47</f>
        <v>0.74601256645722569</v>
      </c>
      <c r="EI47" s="57">
        <f t="shared" ref="EI47:EI49" si="2158">+AQ47</f>
        <v>44376</v>
      </c>
      <c r="EJ47" s="57">
        <f t="shared" ref="EJ47:EJ49" si="2159">+AR47</f>
        <v>51305</v>
      </c>
      <c r="EK47" s="57">
        <f t="shared" ref="EK47:EK49" si="2160">+AS47</f>
        <v>95681</v>
      </c>
      <c r="EL47" s="57">
        <v>13203</v>
      </c>
      <c r="EM47" s="57">
        <v>19628</v>
      </c>
      <c r="EN47" s="57">
        <f t="shared" ref="EN47:EN49" si="2161">EL47+EM47</f>
        <v>32831</v>
      </c>
      <c r="EO47" s="125">
        <f t="shared" ref="EO47:EO49" si="2162">+EL47*100/EI47</f>
        <v>29.752568956192537</v>
      </c>
      <c r="EP47" s="125">
        <f t="shared" ref="EP47:EP49" si="2163">+EM47*100/EJ47</f>
        <v>38.257479777799432</v>
      </c>
      <c r="EQ47" s="125">
        <f t="shared" ref="EQ47:EQ49" si="2164">+EN47*100/EK47</f>
        <v>34.312977498144875</v>
      </c>
      <c r="ER47" s="57">
        <f t="shared" ref="ER47:ER49" si="2165">+CJ47</f>
        <v>10958</v>
      </c>
      <c r="ES47" s="57">
        <f t="shared" ref="ES47:ES49" si="2166">+CK47</f>
        <v>12620</v>
      </c>
      <c r="ET47" s="57">
        <f t="shared" ref="ET47:ET49" si="2167">+CL47</f>
        <v>23578</v>
      </c>
      <c r="EU47" s="57">
        <v>2598</v>
      </c>
      <c r="EV47" s="57">
        <v>3535</v>
      </c>
      <c r="EW47" s="57">
        <f t="shared" ref="EW47:EW49" si="2168">EU47+EV47</f>
        <v>6133</v>
      </c>
      <c r="EX47" s="125">
        <f t="shared" ref="EX47:EX49" si="2169">+EU47*100/ER47</f>
        <v>23.708705968242381</v>
      </c>
      <c r="EY47" s="125">
        <f t="shared" ref="EY47:EY49" si="2170">+EV47*100/ES47</f>
        <v>28.011093502377179</v>
      </c>
      <c r="EZ47" s="125">
        <f t="shared" ref="EZ47:EZ49" si="2171">+EW47*100/ET47</f>
        <v>26.011536177792859</v>
      </c>
      <c r="FA47" s="57">
        <f t="shared" ref="FA47:FA49" si="2172">+EC47</f>
        <v>1350</v>
      </c>
      <c r="FB47" s="57">
        <f t="shared" ref="FB47:FB49" si="2173">+ED47</f>
        <v>1737</v>
      </c>
      <c r="FC47" s="57">
        <f t="shared" ref="FC47:FC49" si="2174">+EE47</f>
        <v>3087</v>
      </c>
      <c r="FD47" s="57">
        <v>376</v>
      </c>
      <c r="FE47" s="57">
        <v>509</v>
      </c>
      <c r="FF47" s="57">
        <f t="shared" ref="FF47:FF49" si="2175">FD47+FE47</f>
        <v>885</v>
      </c>
      <c r="FG47" s="125">
        <f t="shared" ref="FG47:FG49" si="2176">+FD47*100/FA47</f>
        <v>27.851851851851851</v>
      </c>
      <c r="FH47" s="125">
        <f t="shared" ref="FH47:FH49" si="2177">+FE47*100/FB47</f>
        <v>29.303396660909613</v>
      </c>
      <c r="FI47" s="125">
        <f t="shared" ref="FI47:FI49" si="2178">+FF47*100/FC47</f>
        <v>28.668610301263364</v>
      </c>
    </row>
    <row r="48" spans="1:165" s="64" customFormat="1" ht="47.25" customHeight="1">
      <c r="A48" s="103">
        <v>39</v>
      </c>
      <c r="B48" s="168"/>
      <c r="C48" s="117" t="s">
        <v>67</v>
      </c>
      <c r="D48" s="92">
        <v>675</v>
      </c>
      <c r="E48" s="92">
        <v>50</v>
      </c>
      <c r="F48" s="92">
        <f t="shared" ref="F48" si="2179">D48+E48</f>
        <v>725</v>
      </c>
      <c r="G48" s="92">
        <v>654</v>
      </c>
      <c r="H48" s="92">
        <v>50</v>
      </c>
      <c r="I48" s="92">
        <f t="shared" ref="I48" si="2180">G48+H48</f>
        <v>704</v>
      </c>
      <c r="J48" s="99"/>
      <c r="K48" s="99"/>
      <c r="L48" s="99"/>
      <c r="M48" s="93">
        <f t="shared" ref="M48" si="2181">G48+J48</f>
        <v>654</v>
      </c>
      <c r="N48" s="57">
        <f t="shared" ref="N48" si="2182">H48+K48</f>
        <v>50</v>
      </c>
      <c r="O48" s="57">
        <f t="shared" ref="O48" si="2183">I48+L48</f>
        <v>704</v>
      </c>
      <c r="P48" s="94">
        <f t="shared" ref="P48" si="2184">M48/D48</f>
        <v>0.96888888888888891</v>
      </c>
      <c r="Q48" s="94">
        <f t="shared" ref="Q48" si="2185">N48/E48</f>
        <v>1</v>
      </c>
      <c r="R48" s="94">
        <f t="shared" ref="R48" si="2186">O48/F48</f>
        <v>0.9710344827586207</v>
      </c>
      <c r="S48" s="92">
        <v>24</v>
      </c>
      <c r="T48" s="92">
        <v>3</v>
      </c>
      <c r="U48" s="92">
        <f t="shared" ref="U48" si="2187">S48+T48</f>
        <v>27</v>
      </c>
      <c r="V48" s="92">
        <v>24</v>
      </c>
      <c r="W48" s="92">
        <v>3</v>
      </c>
      <c r="X48" s="92">
        <f t="shared" ref="X48" si="2188">V48+W48</f>
        <v>27</v>
      </c>
      <c r="Y48" s="99"/>
      <c r="Z48" s="99"/>
      <c r="AA48" s="99"/>
      <c r="AB48" s="93">
        <f t="shared" ref="AB48" si="2189">V48+Y48</f>
        <v>24</v>
      </c>
      <c r="AC48" s="57">
        <f t="shared" ref="AC48" si="2190">W48+Z48</f>
        <v>3</v>
      </c>
      <c r="AD48" s="57">
        <f t="shared" ref="AD48" si="2191">X48+AA48</f>
        <v>27</v>
      </c>
      <c r="AE48" s="94">
        <f t="shared" ref="AE48" si="2192">AB48/S48</f>
        <v>1</v>
      </c>
      <c r="AF48" s="94">
        <f t="shared" ref="AF48" si="2193">AC48/T48</f>
        <v>1</v>
      </c>
      <c r="AG48" s="94">
        <f t="shared" ref="AG48" si="2194">AD48/U48</f>
        <v>1</v>
      </c>
      <c r="AH48" s="57">
        <f t="shared" ref="AH48" si="2195">D48+S48</f>
        <v>699</v>
      </c>
      <c r="AI48" s="57">
        <f t="shared" ref="AI48" si="2196">E48+T48</f>
        <v>53</v>
      </c>
      <c r="AJ48" s="57">
        <f t="shared" ref="AJ48" si="2197">F48+U48</f>
        <v>752</v>
      </c>
      <c r="AK48" s="57">
        <f t="shared" ref="AK48" si="2198">G48+V48</f>
        <v>678</v>
      </c>
      <c r="AL48" s="57">
        <f t="shared" ref="AL48" si="2199">H48+W48</f>
        <v>53</v>
      </c>
      <c r="AM48" s="57">
        <f t="shared" ref="AM48" si="2200">I48+X48</f>
        <v>731</v>
      </c>
      <c r="AN48" s="99"/>
      <c r="AO48" s="99"/>
      <c r="AP48" s="99"/>
      <c r="AQ48" s="57">
        <f t="shared" ref="AQ48" si="2201">M48+AB48</f>
        <v>678</v>
      </c>
      <c r="AR48" s="57">
        <f t="shared" ref="AR48" si="2202">N48+AC48</f>
        <v>53</v>
      </c>
      <c r="AS48" s="57">
        <f t="shared" ref="AS48" si="2203">O48+AD48</f>
        <v>731</v>
      </c>
      <c r="AT48" s="94">
        <f t="shared" ref="AT48" si="2204">AQ48/AH48</f>
        <v>0.96995708154506433</v>
      </c>
      <c r="AU48" s="94">
        <f t="shared" ref="AU48" si="2205">AR48/AI48</f>
        <v>1</v>
      </c>
      <c r="AV48" s="94">
        <f t="shared" ref="AV48" si="2206">AS48/AJ48</f>
        <v>0.97207446808510634</v>
      </c>
      <c r="AW48" s="92">
        <v>22</v>
      </c>
      <c r="AX48" s="92">
        <v>10</v>
      </c>
      <c r="AY48" s="92">
        <f t="shared" ref="AY48" si="2207">AW48+AX48</f>
        <v>32</v>
      </c>
      <c r="AZ48" s="92">
        <v>22</v>
      </c>
      <c r="BA48" s="92">
        <v>10</v>
      </c>
      <c r="BB48" s="92">
        <f t="shared" ref="BB48" si="2208">AZ48+BA48</f>
        <v>32</v>
      </c>
      <c r="BC48" s="99"/>
      <c r="BD48" s="99"/>
      <c r="BE48" s="99"/>
      <c r="BF48" s="93">
        <f t="shared" ref="BF48" si="2209">AZ48+BC48</f>
        <v>22</v>
      </c>
      <c r="BG48" s="57">
        <f t="shared" ref="BG48" si="2210">BA48+BD48</f>
        <v>10</v>
      </c>
      <c r="BH48" s="57">
        <f t="shared" ref="BH48" si="2211">BB48+BE48</f>
        <v>32</v>
      </c>
      <c r="BI48" s="94">
        <f t="shared" ref="BI48" si="2212">BF48/AW48</f>
        <v>1</v>
      </c>
      <c r="BJ48" s="94">
        <f t="shared" ref="BJ48" si="2213">BG48/AX48</f>
        <v>1</v>
      </c>
      <c r="BK48" s="94">
        <f t="shared" ref="BK48" si="2214">BH48/AY48</f>
        <v>1</v>
      </c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57">
        <f t="shared" ref="CA48" si="2215">AW48+BL48</f>
        <v>22</v>
      </c>
      <c r="CB48" s="57">
        <f t="shared" ref="CB48" si="2216">AX48+BM48</f>
        <v>10</v>
      </c>
      <c r="CC48" s="57">
        <f t="shared" ref="CC48" si="2217">AY48+BN48</f>
        <v>32</v>
      </c>
      <c r="CD48" s="57">
        <f t="shared" ref="CD48" si="2218">AZ48+BO48</f>
        <v>22</v>
      </c>
      <c r="CE48" s="57">
        <f t="shared" ref="CE48" si="2219">BA48+BP48</f>
        <v>10</v>
      </c>
      <c r="CF48" s="57">
        <f t="shared" ref="CF48" si="2220">BB48+BQ48</f>
        <v>32</v>
      </c>
      <c r="CG48" s="99"/>
      <c r="CH48" s="99"/>
      <c r="CI48" s="99"/>
      <c r="CJ48" s="57">
        <f t="shared" ref="CJ48" si="2221">BF48+BU48</f>
        <v>22</v>
      </c>
      <c r="CK48" s="57">
        <f t="shared" ref="CK48" si="2222">BG48+BV48</f>
        <v>10</v>
      </c>
      <c r="CL48" s="57">
        <f t="shared" ref="CL48" si="2223">BH48+BW48</f>
        <v>32</v>
      </c>
      <c r="CM48" s="94">
        <f t="shared" ref="CM48" si="2224">CJ48/CA48</f>
        <v>1</v>
      </c>
      <c r="CN48" s="94">
        <f t="shared" ref="CN48" si="2225">CK48/CB48</f>
        <v>1</v>
      </c>
      <c r="CO48" s="94">
        <f t="shared" ref="CO48" si="2226">CL48/CC48</f>
        <v>1</v>
      </c>
      <c r="CP48" s="92">
        <v>12</v>
      </c>
      <c r="CQ48" s="92">
        <v>1</v>
      </c>
      <c r="CR48" s="92">
        <f t="shared" ref="CR48" si="2227">CP48+CQ48</f>
        <v>13</v>
      </c>
      <c r="CS48" s="92">
        <v>12</v>
      </c>
      <c r="CT48" s="92">
        <v>1</v>
      </c>
      <c r="CU48" s="92">
        <f t="shared" ref="CU48" si="2228">CS48+CT48</f>
        <v>13</v>
      </c>
      <c r="CV48" s="99"/>
      <c r="CW48" s="99"/>
      <c r="CX48" s="99"/>
      <c r="CY48" s="93">
        <f t="shared" ref="CY48" si="2229">CS48+CV48</f>
        <v>12</v>
      </c>
      <c r="CZ48" s="57">
        <f t="shared" ref="CZ48" si="2230">CT48+CW48</f>
        <v>1</v>
      </c>
      <c r="DA48" s="57">
        <f t="shared" ref="DA48" si="2231">CU48+CX48</f>
        <v>13</v>
      </c>
      <c r="DB48" s="94">
        <f t="shared" ref="DB48" si="2232">CY48/CP48</f>
        <v>1</v>
      </c>
      <c r="DC48" s="94">
        <f t="shared" ref="DC48" si="2233">CZ48/CQ48</f>
        <v>1</v>
      </c>
      <c r="DD48" s="94">
        <f t="shared" ref="DD48" si="2234">DA48/CR48</f>
        <v>1</v>
      </c>
      <c r="DE48" s="99"/>
      <c r="DF48" s="99"/>
      <c r="DG48" s="99"/>
      <c r="DH48" s="99"/>
      <c r="DI48" s="99"/>
      <c r="DJ48" s="99"/>
      <c r="DK48" s="99"/>
      <c r="DL48" s="99"/>
      <c r="DM48" s="99"/>
      <c r="DN48" s="128"/>
      <c r="DO48" s="128"/>
      <c r="DP48" s="128"/>
      <c r="DQ48" s="138"/>
      <c r="DR48" s="138"/>
      <c r="DS48" s="138"/>
      <c r="DT48" s="57">
        <f t="shared" ref="DT48" si="2235">CP48+DE48</f>
        <v>12</v>
      </c>
      <c r="DU48" s="57">
        <f t="shared" ref="DU48" si="2236">CQ48+DF48</f>
        <v>1</v>
      </c>
      <c r="DV48" s="57">
        <f t="shared" ref="DV48" si="2237">CR48+DG48</f>
        <v>13</v>
      </c>
      <c r="DW48" s="57">
        <f t="shared" ref="DW48" si="2238">CS48+DH48</f>
        <v>12</v>
      </c>
      <c r="DX48" s="57">
        <f t="shared" ref="DX48" si="2239">CT48+DI48</f>
        <v>1</v>
      </c>
      <c r="DY48" s="57">
        <f t="shared" ref="DY48" si="2240">CU48+DJ48</f>
        <v>13</v>
      </c>
      <c r="DZ48" s="99"/>
      <c r="EA48" s="99"/>
      <c r="EB48" s="99"/>
      <c r="EC48" s="57">
        <f t="shared" ref="EC48" si="2241">CY48+DN48</f>
        <v>12</v>
      </c>
      <c r="ED48" s="57">
        <f t="shared" ref="ED48" si="2242">CZ48+DO48</f>
        <v>1</v>
      </c>
      <c r="EE48" s="57">
        <f t="shared" ref="EE48" si="2243">DA48+DP48</f>
        <v>13</v>
      </c>
      <c r="EF48" s="94">
        <f t="shared" ref="EF48" si="2244">EC48/DT48</f>
        <v>1</v>
      </c>
      <c r="EG48" s="94">
        <f t="shared" ref="EG48" si="2245">ED48/DU48</f>
        <v>1</v>
      </c>
      <c r="EH48" s="94">
        <f t="shared" ref="EH48" si="2246">EE48/DV48</f>
        <v>1</v>
      </c>
      <c r="EI48" s="57">
        <f t="shared" ref="EI48" si="2247">+AQ48</f>
        <v>678</v>
      </c>
      <c r="EJ48" s="57">
        <f t="shared" ref="EJ48" si="2248">+AR48</f>
        <v>53</v>
      </c>
      <c r="EK48" s="57">
        <f t="shared" ref="EK48" si="2249">+AS48</f>
        <v>731</v>
      </c>
      <c r="EL48" s="57">
        <v>276</v>
      </c>
      <c r="EM48" s="57">
        <v>15</v>
      </c>
      <c r="EN48" s="57">
        <f t="shared" ref="EN48" si="2250">EL48+EM48</f>
        <v>291</v>
      </c>
      <c r="EO48" s="125">
        <f t="shared" ref="EO48" si="2251">+EL48*100/EI48</f>
        <v>40.707964601769909</v>
      </c>
      <c r="EP48" s="125">
        <f t="shared" ref="EP48" si="2252">+EM48*100/EJ48</f>
        <v>28.30188679245283</v>
      </c>
      <c r="EQ48" s="125">
        <f t="shared" ref="EQ48" si="2253">+EN48*100/EK48</f>
        <v>39.808481532147745</v>
      </c>
      <c r="ER48" s="57">
        <f t="shared" ref="ER48" si="2254">+CJ48</f>
        <v>22</v>
      </c>
      <c r="ES48" s="57">
        <f t="shared" ref="ES48" si="2255">+CK48</f>
        <v>10</v>
      </c>
      <c r="ET48" s="57">
        <f t="shared" ref="ET48" si="2256">+CL48</f>
        <v>32</v>
      </c>
      <c r="EU48" s="57">
        <v>4</v>
      </c>
      <c r="EV48" s="57">
        <v>2</v>
      </c>
      <c r="EW48" s="57">
        <f t="shared" ref="EW48" si="2257">EU48+EV48</f>
        <v>6</v>
      </c>
      <c r="EX48" s="125">
        <f t="shared" ref="EX48" si="2258">+EU48*100/ER48</f>
        <v>18.181818181818183</v>
      </c>
      <c r="EY48" s="125">
        <f t="shared" ref="EY48" si="2259">+EV48*100/ES48</f>
        <v>20</v>
      </c>
      <c r="EZ48" s="125">
        <f t="shared" ref="EZ48" si="2260">+EW48*100/ET48</f>
        <v>18.75</v>
      </c>
      <c r="FA48" s="57">
        <f t="shared" ref="FA48" si="2261">+EC48</f>
        <v>12</v>
      </c>
      <c r="FB48" s="57">
        <f t="shared" ref="FB48" si="2262">+ED48</f>
        <v>1</v>
      </c>
      <c r="FC48" s="57">
        <f t="shared" ref="FC48" si="2263">+EE48</f>
        <v>13</v>
      </c>
      <c r="FD48" s="57">
        <v>3</v>
      </c>
      <c r="FE48" s="128"/>
      <c r="FF48" s="57">
        <f t="shared" ref="FF48" si="2264">FD48+FE48</f>
        <v>3</v>
      </c>
      <c r="FG48" s="125">
        <f t="shared" ref="FG48" si="2265">+FD48*100/FA48</f>
        <v>25</v>
      </c>
      <c r="FH48" s="128"/>
      <c r="FI48" s="125">
        <f t="shared" ref="FI48" si="2266">+FF48*100/FC48</f>
        <v>23.076923076923077</v>
      </c>
    </row>
    <row r="49" spans="1:165" s="101" customFormat="1" ht="42.75" customHeight="1">
      <c r="A49" s="103">
        <v>40</v>
      </c>
      <c r="B49" s="167" t="s">
        <v>158</v>
      </c>
      <c r="C49" s="118" t="s">
        <v>83</v>
      </c>
      <c r="D49" s="92">
        <v>329759</v>
      </c>
      <c r="E49" s="92">
        <v>392938</v>
      </c>
      <c r="F49" s="92">
        <f t="shared" si="2074"/>
        <v>722697</v>
      </c>
      <c r="G49" s="92">
        <v>298272</v>
      </c>
      <c r="H49" s="92">
        <v>353139</v>
      </c>
      <c r="I49" s="92">
        <f t="shared" si="2075"/>
        <v>651411</v>
      </c>
      <c r="J49" s="98"/>
      <c r="K49" s="98"/>
      <c r="L49" s="99"/>
      <c r="M49" s="93">
        <f t="shared" si="2076"/>
        <v>298272</v>
      </c>
      <c r="N49" s="57">
        <f t="shared" si="2077"/>
        <v>353139</v>
      </c>
      <c r="O49" s="57">
        <f t="shared" si="2078"/>
        <v>651411</v>
      </c>
      <c r="P49" s="94">
        <f t="shared" si="2079"/>
        <v>0.90451511558441167</v>
      </c>
      <c r="Q49" s="94">
        <f t="shared" si="2080"/>
        <v>0.89871430098387017</v>
      </c>
      <c r="R49" s="94">
        <f t="shared" si="2081"/>
        <v>0.90136115135388695</v>
      </c>
      <c r="S49" s="92">
        <v>17022</v>
      </c>
      <c r="T49" s="92">
        <v>21924</v>
      </c>
      <c r="U49" s="92">
        <f t="shared" si="2082"/>
        <v>38946</v>
      </c>
      <c r="V49" s="92">
        <v>12373</v>
      </c>
      <c r="W49" s="92">
        <v>16362</v>
      </c>
      <c r="X49" s="92">
        <f t="shared" si="2083"/>
        <v>28735</v>
      </c>
      <c r="Y49" s="98"/>
      <c r="Z49" s="98"/>
      <c r="AA49" s="99"/>
      <c r="AB49" s="93">
        <f t="shared" si="2084"/>
        <v>12373</v>
      </c>
      <c r="AC49" s="57">
        <f t="shared" si="2085"/>
        <v>16362</v>
      </c>
      <c r="AD49" s="57">
        <f t="shared" si="2086"/>
        <v>28735</v>
      </c>
      <c r="AE49" s="94">
        <f t="shared" si="2087"/>
        <v>0.72688285747855719</v>
      </c>
      <c r="AF49" s="94">
        <f t="shared" si="2088"/>
        <v>0.74630541871921185</v>
      </c>
      <c r="AG49" s="94">
        <f t="shared" si="2089"/>
        <v>0.73781646382170185</v>
      </c>
      <c r="AH49" s="57">
        <f t="shared" si="2090"/>
        <v>346781</v>
      </c>
      <c r="AI49" s="57">
        <f t="shared" si="2091"/>
        <v>414862</v>
      </c>
      <c r="AJ49" s="57">
        <f t="shared" si="2092"/>
        <v>761643</v>
      </c>
      <c r="AK49" s="57">
        <f t="shared" si="2093"/>
        <v>310645</v>
      </c>
      <c r="AL49" s="57">
        <f t="shared" si="2094"/>
        <v>369501</v>
      </c>
      <c r="AM49" s="57">
        <f t="shared" si="2095"/>
        <v>680146</v>
      </c>
      <c r="AN49" s="98"/>
      <c r="AO49" s="98"/>
      <c r="AP49" s="98"/>
      <c r="AQ49" s="57">
        <f t="shared" si="2096"/>
        <v>310645</v>
      </c>
      <c r="AR49" s="57">
        <f t="shared" si="2097"/>
        <v>369501</v>
      </c>
      <c r="AS49" s="57">
        <f t="shared" si="2098"/>
        <v>680146</v>
      </c>
      <c r="AT49" s="94">
        <f t="shared" si="2099"/>
        <v>0.8957959057733843</v>
      </c>
      <c r="AU49" s="94">
        <f t="shared" si="2100"/>
        <v>0.8906600267076763</v>
      </c>
      <c r="AV49" s="94">
        <f t="shared" si="2101"/>
        <v>0.89299842577165423</v>
      </c>
      <c r="AW49" s="92">
        <v>90279</v>
      </c>
      <c r="AX49" s="92">
        <v>98389</v>
      </c>
      <c r="AY49" s="92">
        <f t="shared" si="2102"/>
        <v>188668</v>
      </c>
      <c r="AZ49" s="92">
        <v>79800</v>
      </c>
      <c r="BA49" s="92">
        <v>86722</v>
      </c>
      <c r="BB49" s="92">
        <f t="shared" si="2103"/>
        <v>166522</v>
      </c>
      <c r="BC49" s="98"/>
      <c r="BD49" s="98"/>
      <c r="BE49" s="99"/>
      <c r="BF49" s="93">
        <f t="shared" si="2104"/>
        <v>79800</v>
      </c>
      <c r="BG49" s="57">
        <f t="shared" si="2105"/>
        <v>86722</v>
      </c>
      <c r="BH49" s="57">
        <f t="shared" si="2106"/>
        <v>166522</v>
      </c>
      <c r="BI49" s="94">
        <f t="shared" si="2107"/>
        <v>0.88392649453361249</v>
      </c>
      <c r="BJ49" s="94">
        <f t="shared" si="2108"/>
        <v>0.88141967089816953</v>
      </c>
      <c r="BK49" s="94">
        <f t="shared" si="2109"/>
        <v>0.88261920410456463</v>
      </c>
      <c r="BL49" s="92">
        <v>5715</v>
      </c>
      <c r="BM49" s="92">
        <v>6908</v>
      </c>
      <c r="BN49" s="92">
        <f t="shared" si="2110"/>
        <v>12623</v>
      </c>
      <c r="BO49" s="92">
        <v>4165</v>
      </c>
      <c r="BP49" s="92">
        <v>5146</v>
      </c>
      <c r="BQ49" s="92">
        <f t="shared" si="2111"/>
        <v>9311</v>
      </c>
      <c r="BR49" s="99"/>
      <c r="BS49" s="99"/>
      <c r="BT49" s="99"/>
      <c r="BU49" s="93">
        <f t="shared" si="2112"/>
        <v>4165</v>
      </c>
      <c r="BV49" s="57">
        <f t="shared" si="2113"/>
        <v>5146</v>
      </c>
      <c r="BW49" s="57">
        <f t="shared" si="2114"/>
        <v>9311</v>
      </c>
      <c r="BX49" s="94">
        <f t="shared" si="2115"/>
        <v>0.72878390201224852</v>
      </c>
      <c r="BY49" s="94">
        <f t="shared" si="2116"/>
        <v>0.74493341053850604</v>
      </c>
      <c r="BZ49" s="94">
        <f t="shared" si="2117"/>
        <v>0.73762180147350076</v>
      </c>
      <c r="CA49" s="57">
        <f t="shared" si="2118"/>
        <v>95994</v>
      </c>
      <c r="CB49" s="57">
        <f t="shared" si="2119"/>
        <v>105297</v>
      </c>
      <c r="CC49" s="57">
        <f t="shared" si="2120"/>
        <v>201291</v>
      </c>
      <c r="CD49" s="57">
        <f t="shared" si="2121"/>
        <v>83965</v>
      </c>
      <c r="CE49" s="57">
        <f t="shared" si="2122"/>
        <v>91868</v>
      </c>
      <c r="CF49" s="57">
        <f t="shared" si="2123"/>
        <v>175833</v>
      </c>
      <c r="CG49" s="98"/>
      <c r="CH49" s="98"/>
      <c r="CI49" s="98"/>
      <c r="CJ49" s="57">
        <f t="shared" si="2124"/>
        <v>83965</v>
      </c>
      <c r="CK49" s="57">
        <f t="shared" si="2125"/>
        <v>91868</v>
      </c>
      <c r="CL49" s="57">
        <f t="shared" si="2126"/>
        <v>175833</v>
      </c>
      <c r="CM49" s="94">
        <f t="shared" si="2127"/>
        <v>0.87469008479696653</v>
      </c>
      <c r="CN49" s="94">
        <f t="shared" si="2128"/>
        <v>0.8724655023409974</v>
      </c>
      <c r="CO49" s="94">
        <f t="shared" si="2129"/>
        <v>0.87352638717081244</v>
      </c>
      <c r="CP49" s="92">
        <v>14541</v>
      </c>
      <c r="CQ49" s="92">
        <v>16501</v>
      </c>
      <c r="CR49" s="92">
        <f t="shared" si="2130"/>
        <v>31042</v>
      </c>
      <c r="CS49" s="92">
        <v>11973</v>
      </c>
      <c r="CT49" s="92">
        <v>13534</v>
      </c>
      <c r="CU49" s="92">
        <f t="shared" si="2131"/>
        <v>25507</v>
      </c>
      <c r="CV49" s="98"/>
      <c r="CW49" s="98"/>
      <c r="CX49" s="99"/>
      <c r="CY49" s="93">
        <f t="shared" si="2132"/>
        <v>11973</v>
      </c>
      <c r="CZ49" s="57">
        <f t="shared" si="2133"/>
        <v>13534</v>
      </c>
      <c r="DA49" s="57">
        <f t="shared" si="2134"/>
        <v>25507</v>
      </c>
      <c r="DB49" s="94">
        <f t="shared" si="2135"/>
        <v>0.82339591499896847</v>
      </c>
      <c r="DC49" s="94">
        <f t="shared" si="2136"/>
        <v>0.82019271559299434</v>
      </c>
      <c r="DD49" s="94">
        <f t="shared" si="2137"/>
        <v>0.82169318987178663</v>
      </c>
      <c r="DE49" s="92">
        <v>1617</v>
      </c>
      <c r="DF49" s="92">
        <v>2419</v>
      </c>
      <c r="DG49" s="92">
        <f t="shared" si="2138"/>
        <v>4036</v>
      </c>
      <c r="DH49" s="92">
        <v>1103</v>
      </c>
      <c r="DI49" s="92">
        <v>1592</v>
      </c>
      <c r="DJ49" s="92">
        <f t="shared" si="2139"/>
        <v>2695</v>
      </c>
      <c r="DK49" s="99"/>
      <c r="DL49" s="99"/>
      <c r="DM49" s="99"/>
      <c r="DN49" s="93">
        <f t="shared" si="2140"/>
        <v>1103</v>
      </c>
      <c r="DO49" s="57">
        <f t="shared" si="2141"/>
        <v>1592</v>
      </c>
      <c r="DP49" s="57">
        <f t="shared" si="2142"/>
        <v>2695</v>
      </c>
      <c r="DQ49" s="94">
        <f t="shared" si="2143"/>
        <v>0.68212739641311071</v>
      </c>
      <c r="DR49" s="94">
        <f t="shared" si="2144"/>
        <v>0.65812319140140552</v>
      </c>
      <c r="DS49" s="94">
        <f t="shared" si="2145"/>
        <v>0.6677403369672944</v>
      </c>
      <c r="DT49" s="57">
        <f t="shared" si="2146"/>
        <v>16158</v>
      </c>
      <c r="DU49" s="57">
        <f t="shared" si="2147"/>
        <v>18920</v>
      </c>
      <c r="DV49" s="57">
        <f t="shared" si="2148"/>
        <v>35078</v>
      </c>
      <c r="DW49" s="57">
        <f t="shared" si="2149"/>
        <v>13076</v>
      </c>
      <c r="DX49" s="57">
        <f t="shared" si="2150"/>
        <v>15126</v>
      </c>
      <c r="DY49" s="57">
        <f t="shared" si="2151"/>
        <v>28202</v>
      </c>
      <c r="DZ49" s="98"/>
      <c r="EA49" s="98"/>
      <c r="EB49" s="98"/>
      <c r="EC49" s="57">
        <f t="shared" si="2152"/>
        <v>13076</v>
      </c>
      <c r="ED49" s="57">
        <f t="shared" si="2153"/>
        <v>15126</v>
      </c>
      <c r="EE49" s="57">
        <f t="shared" si="2154"/>
        <v>28202</v>
      </c>
      <c r="EF49" s="94">
        <f t="shared" si="2155"/>
        <v>0.80925857160539671</v>
      </c>
      <c r="EG49" s="94">
        <f t="shared" si="2156"/>
        <v>0.79947145877378434</v>
      </c>
      <c r="EH49" s="94">
        <f t="shared" si="2157"/>
        <v>0.80397970237755856</v>
      </c>
      <c r="EI49" s="57">
        <f t="shared" si="2158"/>
        <v>310645</v>
      </c>
      <c r="EJ49" s="57">
        <f t="shared" si="2159"/>
        <v>369501</v>
      </c>
      <c r="EK49" s="57">
        <f t="shared" si="2160"/>
        <v>680146</v>
      </c>
      <c r="EL49" s="57">
        <v>144075</v>
      </c>
      <c r="EM49" s="57">
        <v>180015</v>
      </c>
      <c r="EN49" s="57">
        <f t="shared" si="2161"/>
        <v>324090</v>
      </c>
      <c r="EO49" s="125">
        <f t="shared" si="2162"/>
        <v>46.379307569733939</v>
      </c>
      <c r="EP49" s="125">
        <f t="shared" si="2163"/>
        <v>48.718406716084665</v>
      </c>
      <c r="EQ49" s="125">
        <f t="shared" si="2164"/>
        <v>47.650063368747297</v>
      </c>
      <c r="ER49" s="57">
        <f t="shared" si="2165"/>
        <v>83965</v>
      </c>
      <c r="ES49" s="57">
        <f t="shared" si="2166"/>
        <v>91868</v>
      </c>
      <c r="ET49" s="57">
        <f t="shared" si="2167"/>
        <v>175833</v>
      </c>
      <c r="EU49" s="57">
        <v>31796</v>
      </c>
      <c r="EV49" s="57">
        <v>37042</v>
      </c>
      <c r="EW49" s="57">
        <f t="shared" si="2168"/>
        <v>68838</v>
      </c>
      <c r="EX49" s="125">
        <f t="shared" si="2169"/>
        <v>37.868159352111</v>
      </c>
      <c r="EY49" s="125">
        <f t="shared" si="2170"/>
        <v>40.320895197457219</v>
      </c>
      <c r="EZ49" s="125">
        <f t="shared" si="2171"/>
        <v>39.14964767705721</v>
      </c>
      <c r="FA49" s="57">
        <f t="shared" si="2172"/>
        <v>13076</v>
      </c>
      <c r="FB49" s="57">
        <f t="shared" si="2173"/>
        <v>15126</v>
      </c>
      <c r="FC49" s="57">
        <f t="shared" si="2174"/>
        <v>28202</v>
      </c>
      <c r="FD49" s="57">
        <v>3655</v>
      </c>
      <c r="FE49" s="57">
        <v>4567</v>
      </c>
      <c r="FF49" s="57">
        <f t="shared" si="2175"/>
        <v>8222</v>
      </c>
      <c r="FG49" s="125">
        <f t="shared" si="2176"/>
        <v>27.951973080452738</v>
      </c>
      <c r="FH49" s="125">
        <f t="shared" si="2177"/>
        <v>30.19304508792807</v>
      </c>
      <c r="FI49" s="125">
        <f t="shared" si="2178"/>
        <v>29.153960712006242</v>
      </c>
    </row>
    <row r="50" spans="1:165" s="100" customFormat="1" ht="28.5">
      <c r="A50" s="103">
        <v>41</v>
      </c>
      <c r="B50" s="168"/>
      <c r="C50" s="117" t="s">
        <v>63</v>
      </c>
      <c r="D50" s="92">
        <v>2072</v>
      </c>
      <c r="E50" s="92">
        <v>2008</v>
      </c>
      <c r="F50" s="92">
        <f t="shared" ref="F50" si="2267">D50+E50</f>
        <v>4080</v>
      </c>
      <c r="G50" s="92">
        <v>1936</v>
      </c>
      <c r="H50" s="92">
        <v>1697</v>
      </c>
      <c r="I50" s="92">
        <f t="shared" ref="I50" si="2268">G50+H50</f>
        <v>3633</v>
      </c>
      <c r="J50" s="98"/>
      <c r="K50" s="121"/>
      <c r="L50" s="98"/>
      <c r="M50" s="93">
        <f t="shared" ref="M50" si="2269">G50+J50</f>
        <v>1936</v>
      </c>
      <c r="N50" s="57">
        <f t="shared" ref="N50" si="2270">H50+K50</f>
        <v>1697</v>
      </c>
      <c r="O50" s="57">
        <f t="shared" ref="O50" si="2271">I50+L50</f>
        <v>3633</v>
      </c>
      <c r="P50" s="94">
        <f t="shared" ref="P50" si="2272">M50/D50</f>
        <v>0.93436293436293438</v>
      </c>
      <c r="Q50" s="94">
        <f t="shared" ref="Q50" si="2273">N50/E50</f>
        <v>0.84511952191235062</v>
      </c>
      <c r="R50" s="94">
        <f t="shared" ref="R50" si="2274">O50/F50</f>
        <v>0.89044117647058818</v>
      </c>
      <c r="S50" s="99"/>
      <c r="T50" s="99"/>
      <c r="U50" s="99"/>
      <c r="V50" s="99"/>
      <c r="W50" s="99"/>
      <c r="X50" s="99"/>
      <c r="Y50" s="99"/>
      <c r="Z50" s="99"/>
      <c r="AA50" s="99"/>
      <c r="AB50" s="128"/>
      <c r="AC50" s="128"/>
      <c r="AD50" s="128"/>
      <c r="AE50" s="138"/>
      <c r="AF50" s="138"/>
      <c r="AG50" s="138"/>
      <c r="AH50" s="57">
        <f t="shared" ref="AH50" si="2275">D50+S50</f>
        <v>2072</v>
      </c>
      <c r="AI50" s="57">
        <f t="shared" ref="AI50" si="2276">E50+T50</f>
        <v>2008</v>
      </c>
      <c r="AJ50" s="57">
        <f t="shared" ref="AJ50" si="2277">F50+U50</f>
        <v>4080</v>
      </c>
      <c r="AK50" s="57">
        <f t="shared" ref="AK50" si="2278">G50+V50</f>
        <v>1936</v>
      </c>
      <c r="AL50" s="57">
        <f t="shared" ref="AL50" si="2279">H50+W50</f>
        <v>1697</v>
      </c>
      <c r="AM50" s="57">
        <f t="shared" ref="AM50" si="2280">I50+X50</f>
        <v>3633</v>
      </c>
      <c r="AN50" s="128"/>
      <c r="AO50" s="128"/>
      <c r="AP50" s="128"/>
      <c r="AQ50" s="57">
        <f t="shared" ref="AQ50" si="2281">M50+AB50</f>
        <v>1936</v>
      </c>
      <c r="AR50" s="57">
        <f t="shared" ref="AR50" si="2282">N50+AC50</f>
        <v>1697</v>
      </c>
      <c r="AS50" s="57">
        <f t="shared" ref="AS50" si="2283">O50+AD50</f>
        <v>3633</v>
      </c>
      <c r="AT50" s="94">
        <f t="shared" ref="AT50" si="2284">AQ50/AH50</f>
        <v>0.93436293436293438</v>
      </c>
      <c r="AU50" s="94">
        <f t="shared" ref="AU50" si="2285">AR50/AI50</f>
        <v>0.84511952191235062</v>
      </c>
      <c r="AV50" s="94">
        <f t="shared" ref="AV50" si="2286">AS50/AJ50</f>
        <v>0.89044117647058818</v>
      </c>
      <c r="AW50" s="99"/>
      <c r="AX50" s="99"/>
      <c r="AY50" s="99"/>
      <c r="AZ50" s="99"/>
      <c r="BA50" s="99"/>
      <c r="BB50" s="99"/>
      <c r="BC50" s="99"/>
      <c r="BD50" s="99"/>
      <c r="BE50" s="99"/>
      <c r="BF50" s="128"/>
      <c r="BG50" s="128"/>
      <c r="BH50" s="128"/>
      <c r="BI50" s="138"/>
      <c r="BJ50" s="138"/>
      <c r="BK50" s="138"/>
      <c r="BL50" s="99"/>
      <c r="BM50" s="99"/>
      <c r="BN50" s="99"/>
      <c r="BO50" s="99"/>
      <c r="BP50" s="99"/>
      <c r="BQ50" s="99"/>
      <c r="BR50" s="99"/>
      <c r="BS50" s="99"/>
      <c r="BT50" s="99"/>
      <c r="BU50" s="128"/>
      <c r="BV50" s="128"/>
      <c r="BW50" s="128"/>
      <c r="BX50" s="138"/>
      <c r="BY50" s="138"/>
      <c r="BZ50" s="138"/>
      <c r="CA50" s="128"/>
      <c r="CB50" s="128"/>
      <c r="CC50" s="128"/>
      <c r="CD50" s="128"/>
      <c r="CE50" s="128"/>
      <c r="CF50" s="128"/>
      <c r="CG50" s="128"/>
      <c r="CH50" s="128"/>
      <c r="CI50" s="128"/>
      <c r="CJ50" s="128"/>
      <c r="CK50" s="128"/>
      <c r="CL50" s="128"/>
      <c r="CM50" s="138"/>
      <c r="CN50" s="138"/>
      <c r="CO50" s="138"/>
      <c r="CP50" s="99"/>
      <c r="CQ50" s="99"/>
      <c r="CR50" s="99"/>
      <c r="CS50" s="99"/>
      <c r="CT50" s="99"/>
      <c r="CU50" s="99"/>
      <c r="CV50" s="99"/>
      <c r="CW50" s="99"/>
      <c r="CX50" s="99"/>
      <c r="CY50" s="128"/>
      <c r="CZ50" s="128"/>
      <c r="DA50" s="128"/>
      <c r="DB50" s="138"/>
      <c r="DC50" s="138"/>
      <c r="DD50" s="138"/>
      <c r="DE50" s="99"/>
      <c r="DF50" s="99"/>
      <c r="DG50" s="99"/>
      <c r="DH50" s="99"/>
      <c r="DI50" s="99"/>
      <c r="DJ50" s="99"/>
      <c r="DK50" s="99"/>
      <c r="DL50" s="99"/>
      <c r="DM50" s="99"/>
      <c r="DN50" s="128"/>
      <c r="DO50" s="128"/>
      <c r="DP50" s="128"/>
      <c r="DQ50" s="138"/>
      <c r="DR50" s="138"/>
      <c r="DS50" s="138"/>
      <c r="DT50" s="128"/>
      <c r="DU50" s="128"/>
      <c r="DV50" s="128"/>
      <c r="DW50" s="128"/>
      <c r="DX50" s="128"/>
      <c r="DY50" s="128"/>
      <c r="DZ50" s="128"/>
      <c r="EA50" s="128"/>
      <c r="EB50" s="128"/>
      <c r="EC50" s="128"/>
      <c r="ED50" s="128"/>
      <c r="EE50" s="128"/>
      <c r="EF50" s="138"/>
      <c r="EG50" s="138"/>
      <c r="EH50" s="138"/>
      <c r="EI50" s="57">
        <f t="shared" ref="EI50" si="2287">+AQ50</f>
        <v>1936</v>
      </c>
      <c r="EJ50" s="57">
        <f t="shared" ref="EJ50" si="2288">+AR50</f>
        <v>1697</v>
      </c>
      <c r="EK50" s="57">
        <f t="shared" ref="EK50" si="2289">+AS50</f>
        <v>3633</v>
      </c>
      <c r="EL50" s="57">
        <v>977</v>
      </c>
      <c r="EM50" s="57">
        <v>436</v>
      </c>
      <c r="EN50" s="57">
        <f t="shared" ref="EN50" si="2290">EL50+EM50</f>
        <v>1413</v>
      </c>
      <c r="EO50" s="125">
        <f t="shared" ref="EO50" si="2291">+EL50*100/EI50</f>
        <v>50.464876033057848</v>
      </c>
      <c r="EP50" s="125">
        <f t="shared" ref="EP50" si="2292">+EM50*100/EJ50</f>
        <v>25.692398350029464</v>
      </c>
      <c r="EQ50" s="125">
        <f t="shared" ref="EQ50" si="2293">+EN50*100/EK50</f>
        <v>38.893476465730799</v>
      </c>
      <c r="ER50" s="128"/>
      <c r="ES50" s="128"/>
      <c r="ET50" s="128"/>
      <c r="EU50" s="128"/>
      <c r="EV50" s="128"/>
      <c r="EW50" s="128"/>
      <c r="EX50" s="140"/>
      <c r="EY50" s="140"/>
      <c r="EZ50" s="140"/>
      <c r="FA50" s="128"/>
      <c r="FB50" s="128"/>
      <c r="FC50" s="128"/>
      <c r="FD50" s="128"/>
      <c r="FE50" s="128"/>
      <c r="FF50" s="128"/>
      <c r="FG50" s="140"/>
      <c r="FH50" s="140"/>
      <c r="FI50" s="140"/>
    </row>
    <row r="51" spans="1:165">
      <c r="A51" s="145" t="s">
        <v>0</v>
      </c>
      <c r="B51" s="145"/>
      <c r="C51" s="145"/>
      <c r="D51" s="58">
        <f t="shared" ref="D51:O51" si="2294">SUM(D10:D50)</f>
        <v>7072273</v>
      </c>
      <c r="E51" s="58">
        <f t="shared" si="2294"/>
        <v>6420719</v>
      </c>
      <c r="F51" s="58">
        <f t="shared" si="2294"/>
        <v>13492992</v>
      </c>
      <c r="G51" s="58">
        <f t="shared" si="2294"/>
        <v>5526378</v>
      </c>
      <c r="H51" s="58">
        <f t="shared" si="2294"/>
        <v>5498254</v>
      </c>
      <c r="I51" s="58">
        <f t="shared" si="2294"/>
        <v>11024632</v>
      </c>
      <c r="J51" s="58">
        <f t="shared" si="2294"/>
        <v>222736</v>
      </c>
      <c r="K51" s="58">
        <f t="shared" si="2294"/>
        <v>168313</v>
      </c>
      <c r="L51" s="58">
        <f t="shared" si="2294"/>
        <v>391049</v>
      </c>
      <c r="M51" s="58">
        <f t="shared" si="2294"/>
        <v>5749114</v>
      </c>
      <c r="N51" s="58">
        <f t="shared" si="2294"/>
        <v>5666567</v>
      </c>
      <c r="O51" s="58">
        <f t="shared" si="2294"/>
        <v>11415681</v>
      </c>
      <c r="P51" s="59">
        <f t="shared" ref="P51:R51" si="2295">M51/D51</f>
        <v>0.81290894737802122</v>
      </c>
      <c r="Q51" s="59">
        <f t="shared" si="2295"/>
        <v>0.88254399546219042</v>
      </c>
      <c r="R51" s="59">
        <f t="shared" si="2295"/>
        <v>0.84604519145938872</v>
      </c>
      <c r="S51" s="58">
        <f t="shared" ref="S51:AD51" si="2296">SUM(S10:S50)</f>
        <v>715612</v>
      </c>
      <c r="T51" s="58">
        <f t="shared" si="2296"/>
        <v>459462</v>
      </c>
      <c r="U51" s="58">
        <f t="shared" si="2296"/>
        <v>1175074</v>
      </c>
      <c r="V51" s="58">
        <f t="shared" si="2296"/>
        <v>365515</v>
      </c>
      <c r="W51" s="58">
        <f t="shared" si="2296"/>
        <v>279208</v>
      </c>
      <c r="X51" s="58">
        <f t="shared" si="2296"/>
        <v>644723</v>
      </c>
      <c r="Y51" s="58">
        <f t="shared" si="2296"/>
        <v>61323</v>
      </c>
      <c r="Z51" s="58">
        <f t="shared" si="2296"/>
        <v>33277</v>
      </c>
      <c r="AA51" s="58">
        <f t="shared" si="2296"/>
        <v>94600</v>
      </c>
      <c r="AB51" s="58">
        <f t="shared" si="2296"/>
        <v>426838</v>
      </c>
      <c r="AC51" s="58">
        <f t="shared" si="2296"/>
        <v>312485</v>
      </c>
      <c r="AD51" s="58">
        <f t="shared" si="2296"/>
        <v>739323</v>
      </c>
      <c r="AE51" s="59">
        <f t="shared" ref="AE51:AG51" si="2297">AB51/S51</f>
        <v>0.59646568252069554</v>
      </c>
      <c r="AF51" s="59">
        <f t="shared" si="2297"/>
        <v>0.68011065115287006</v>
      </c>
      <c r="AG51" s="59">
        <f t="shared" si="2297"/>
        <v>0.62917143941573039</v>
      </c>
      <c r="AH51" s="58">
        <f t="shared" ref="AH51:AS51" si="2298">SUM(AH10:AH50)</f>
        <v>7787885</v>
      </c>
      <c r="AI51" s="58">
        <f t="shared" si="2298"/>
        <v>6880181</v>
      </c>
      <c r="AJ51" s="58">
        <f t="shared" si="2298"/>
        <v>14668066</v>
      </c>
      <c r="AK51" s="58">
        <f t="shared" si="2298"/>
        <v>5891893</v>
      </c>
      <c r="AL51" s="58">
        <f t="shared" si="2298"/>
        <v>5777462</v>
      </c>
      <c r="AM51" s="58">
        <f t="shared" si="2298"/>
        <v>11669355</v>
      </c>
      <c r="AN51" s="58">
        <f t="shared" si="2298"/>
        <v>284059</v>
      </c>
      <c r="AO51" s="58">
        <f t="shared" si="2298"/>
        <v>201590</v>
      </c>
      <c r="AP51" s="58">
        <f t="shared" si="2298"/>
        <v>485649</v>
      </c>
      <c r="AQ51" s="58">
        <f t="shared" si="2298"/>
        <v>6175952</v>
      </c>
      <c r="AR51" s="58">
        <f t="shared" si="2298"/>
        <v>5979052</v>
      </c>
      <c r="AS51" s="58">
        <f t="shared" si="2298"/>
        <v>12155004</v>
      </c>
      <c r="AT51" s="59">
        <f t="shared" ref="AT51:AV51" si="2299">AQ51/AH51</f>
        <v>0.79302044136501759</v>
      </c>
      <c r="AU51" s="59">
        <f t="shared" si="2299"/>
        <v>0.86902539337264528</v>
      </c>
      <c r="AV51" s="59">
        <f t="shared" si="2299"/>
        <v>0.82867120996046784</v>
      </c>
      <c r="AW51" s="58">
        <f t="shared" ref="AW51:BH51" si="2300">SUM(AW10:AW50)</f>
        <v>1163553</v>
      </c>
      <c r="AX51" s="58">
        <f t="shared" si="2300"/>
        <v>1068912</v>
      </c>
      <c r="AY51" s="58">
        <f t="shared" si="2300"/>
        <v>2232465</v>
      </c>
      <c r="AZ51" s="58">
        <f t="shared" si="2300"/>
        <v>861698</v>
      </c>
      <c r="BA51" s="58">
        <f t="shared" si="2300"/>
        <v>866554</v>
      </c>
      <c r="BB51" s="58">
        <f t="shared" si="2300"/>
        <v>1728252</v>
      </c>
      <c r="BC51" s="58">
        <f t="shared" si="2300"/>
        <v>38098</v>
      </c>
      <c r="BD51" s="58">
        <f t="shared" si="2300"/>
        <v>32262</v>
      </c>
      <c r="BE51" s="58">
        <f t="shared" si="2300"/>
        <v>70360</v>
      </c>
      <c r="BF51" s="58">
        <f t="shared" si="2300"/>
        <v>899796</v>
      </c>
      <c r="BG51" s="58">
        <f t="shared" si="2300"/>
        <v>898816</v>
      </c>
      <c r="BH51" s="58">
        <f t="shared" si="2300"/>
        <v>1798612</v>
      </c>
      <c r="BI51" s="59">
        <f t="shared" ref="BI51:BK51" si="2301">BF51/AW51</f>
        <v>0.77331758845536047</v>
      </c>
      <c r="BJ51" s="59">
        <f t="shared" si="2301"/>
        <v>0.84086996871585318</v>
      </c>
      <c r="BK51" s="59">
        <f t="shared" si="2301"/>
        <v>0.80566190287417716</v>
      </c>
      <c r="BL51" s="58">
        <f t="shared" ref="BL51:BW51" si="2302">SUM(BL10:BL50)</f>
        <v>114350</v>
      </c>
      <c r="BM51" s="58">
        <f t="shared" si="2302"/>
        <v>82548</v>
      </c>
      <c r="BN51" s="58">
        <f t="shared" si="2302"/>
        <v>196898</v>
      </c>
      <c r="BO51" s="58">
        <f t="shared" si="2302"/>
        <v>57960</v>
      </c>
      <c r="BP51" s="58">
        <f t="shared" si="2302"/>
        <v>49314</v>
      </c>
      <c r="BQ51" s="58">
        <f t="shared" si="2302"/>
        <v>107274</v>
      </c>
      <c r="BR51" s="58">
        <f t="shared" si="2302"/>
        <v>10921</v>
      </c>
      <c r="BS51" s="58">
        <f t="shared" si="2302"/>
        <v>6715</v>
      </c>
      <c r="BT51" s="58">
        <f t="shared" si="2302"/>
        <v>17636</v>
      </c>
      <c r="BU51" s="58">
        <f t="shared" si="2302"/>
        <v>68881</v>
      </c>
      <c r="BV51" s="58">
        <f t="shared" si="2302"/>
        <v>56029</v>
      </c>
      <c r="BW51" s="58">
        <f t="shared" si="2302"/>
        <v>124910</v>
      </c>
      <c r="BX51" s="59">
        <f>BU51/BL51</f>
        <v>0.60236991692173147</v>
      </c>
      <c r="BY51" s="59">
        <f>BV51/BM51</f>
        <v>0.67874448805543441</v>
      </c>
      <c r="BZ51" s="59">
        <f>BW51/BN51</f>
        <v>0.63438937927251671</v>
      </c>
      <c r="CA51" s="58">
        <f t="shared" ref="CA51:CL51" si="2303">SUM(CA10:CA50)</f>
        <v>1277903</v>
      </c>
      <c r="CB51" s="58">
        <f t="shared" si="2303"/>
        <v>1151460</v>
      </c>
      <c r="CC51" s="58">
        <f t="shared" si="2303"/>
        <v>2429363</v>
      </c>
      <c r="CD51" s="58">
        <f t="shared" si="2303"/>
        <v>919658</v>
      </c>
      <c r="CE51" s="58">
        <f t="shared" si="2303"/>
        <v>915868</v>
      </c>
      <c r="CF51" s="58">
        <f t="shared" si="2303"/>
        <v>1835526</v>
      </c>
      <c r="CG51" s="58">
        <f t="shared" si="2303"/>
        <v>49019</v>
      </c>
      <c r="CH51" s="58">
        <f t="shared" si="2303"/>
        <v>38977</v>
      </c>
      <c r="CI51" s="58">
        <f t="shared" si="2303"/>
        <v>87996</v>
      </c>
      <c r="CJ51" s="58">
        <f t="shared" si="2303"/>
        <v>968677</v>
      </c>
      <c r="CK51" s="58">
        <f t="shared" si="2303"/>
        <v>954845</v>
      </c>
      <c r="CL51" s="58">
        <f t="shared" si="2303"/>
        <v>1923522</v>
      </c>
      <c r="CM51" s="59">
        <f t="shared" ref="CM51:CO51" si="2304">CJ51/CA51</f>
        <v>0.7580207574440313</v>
      </c>
      <c r="CN51" s="59">
        <f t="shared" si="2304"/>
        <v>0.82924721657721501</v>
      </c>
      <c r="CO51" s="59">
        <f t="shared" si="2304"/>
        <v>0.79178039675421086</v>
      </c>
      <c r="CP51" s="58">
        <f t="shared" ref="CP51:DA51" si="2305">SUM(CP10:CP50)</f>
        <v>435184</v>
      </c>
      <c r="CQ51" s="58">
        <f t="shared" si="2305"/>
        <v>435236</v>
      </c>
      <c r="CR51" s="58">
        <f t="shared" si="2305"/>
        <v>870420</v>
      </c>
      <c r="CS51" s="58">
        <f t="shared" si="2305"/>
        <v>316175</v>
      </c>
      <c r="CT51" s="58">
        <f t="shared" si="2305"/>
        <v>340308</v>
      </c>
      <c r="CU51" s="58">
        <f t="shared" si="2305"/>
        <v>656483</v>
      </c>
      <c r="CV51" s="58">
        <f t="shared" si="2305"/>
        <v>20919</v>
      </c>
      <c r="CW51" s="58">
        <f t="shared" si="2305"/>
        <v>19370</v>
      </c>
      <c r="CX51" s="58">
        <f t="shared" si="2305"/>
        <v>40289</v>
      </c>
      <c r="CY51" s="58">
        <f t="shared" si="2305"/>
        <v>337094</v>
      </c>
      <c r="CZ51" s="58">
        <f t="shared" si="2305"/>
        <v>359678</v>
      </c>
      <c r="DA51" s="58">
        <f t="shared" si="2305"/>
        <v>696772</v>
      </c>
      <c r="DB51" s="59">
        <f>CY51/CP51</f>
        <v>0.77460108827530427</v>
      </c>
      <c r="DC51" s="59">
        <f>CZ51/CQ51</f>
        <v>0.82639763254877818</v>
      </c>
      <c r="DD51" s="59">
        <f>DA51/CR51</f>
        <v>0.80050090760782155</v>
      </c>
      <c r="DE51" s="58">
        <f t="shared" ref="DE51:DP51" si="2306">SUM(DE10:DE50)</f>
        <v>58053</v>
      </c>
      <c r="DF51" s="58">
        <f t="shared" si="2306"/>
        <v>42396</v>
      </c>
      <c r="DG51" s="58">
        <f t="shared" si="2306"/>
        <v>100449</v>
      </c>
      <c r="DH51" s="58">
        <f t="shared" si="2306"/>
        <v>24834</v>
      </c>
      <c r="DI51" s="58">
        <f t="shared" si="2306"/>
        <v>20830</v>
      </c>
      <c r="DJ51" s="58">
        <f t="shared" si="2306"/>
        <v>45664</v>
      </c>
      <c r="DK51" s="58">
        <f t="shared" si="2306"/>
        <v>5466</v>
      </c>
      <c r="DL51" s="58">
        <f t="shared" si="2306"/>
        <v>3560</v>
      </c>
      <c r="DM51" s="58">
        <f t="shared" si="2306"/>
        <v>9026</v>
      </c>
      <c r="DN51" s="58">
        <f t="shared" si="2306"/>
        <v>30300</v>
      </c>
      <c r="DO51" s="58">
        <f t="shared" si="2306"/>
        <v>24390</v>
      </c>
      <c r="DP51" s="58">
        <f t="shared" si="2306"/>
        <v>54690</v>
      </c>
      <c r="DQ51" s="59">
        <f t="shared" ref="DQ51:DS51" si="2307">DN51/DE51</f>
        <v>0.52193685080874375</v>
      </c>
      <c r="DR51" s="59">
        <f t="shared" si="2307"/>
        <v>0.57529012170959526</v>
      </c>
      <c r="DS51" s="59">
        <f t="shared" si="2307"/>
        <v>0.54445539527521425</v>
      </c>
      <c r="DT51" s="58">
        <f t="shared" ref="DT51:EE51" si="2308">SUM(DT10:DT50)</f>
        <v>493237</v>
      </c>
      <c r="DU51" s="58">
        <f t="shared" si="2308"/>
        <v>477632</v>
      </c>
      <c r="DV51" s="58">
        <f t="shared" si="2308"/>
        <v>970869</v>
      </c>
      <c r="DW51" s="58">
        <f t="shared" si="2308"/>
        <v>341009</v>
      </c>
      <c r="DX51" s="58">
        <f t="shared" si="2308"/>
        <v>361138</v>
      </c>
      <c r="DY51" s="58">
        <f t="shared" si="2308"/>
        <v>702147</v>
      </c>
      <c r="DZ51" s="58">
        <f t="shared" si="2308"/>
        <v>26385</v>
      </c>
      <c r="EA51" s="58">
        <f t="shared" si="2308"/>
        <v>22930</v>
      </c>
      <c r="EB51" s="58">
        <f t="shared" si="2308"/>
        <v>49315</v>
      </c>
      <c r="EC51" s="58">
        <f t="shared" si="2308"/>
        <v>367394</v>
      </c>
      <c r="ED51" s="58">
        <f t="shared" si="2308"/>
        <v>384068</v>
      </c>
      <c r="EE51" s="58">
        <f t="shared" si="2308"/>
        <v>751462</v>
      </c>
      <c r="EF51" s="59">
        <f t="shared" ref="EF51:EH51" si="2309">EC51/DT51</f>
        <v>0.74486301717024472</v>
      </c>
      <c r="EG51" s="59">
        <f t="shared" si="2309"/>
        <v>0.80410860243869753</v>
      </c>
      <c r="EH51" s="59">
        <f t="shared" si="2309"/>
        <v>0.77400967586770197</v>
      </c>
      <c r="EI51" s="58">
        <f t="shared" ref="EI51" si="2310">+AQ51</f>
        <v>6175952</v>
      </c>
      <c r="EJ51" s="58">
        <f t="shared" ref="EJ51" si="2311">+AR51</f>
        <v>5979052</v>
      </c>
      <c r="EK51" s="58">
        <f t="shared" ref="EK51" si="2312">+AS51</f>
        <v>12155004</v>
      </c>
      <c r="EL51" s="58">
        <f>SUM(EL10:EL50)</f>
        <v>2978006</v>
      </c>
      <c r="EM51" s="58">
        <f>SUM(EM10:EM50)</f>
        <v>3353577</v>
      </c>
      <c r="EN51" s="58">
        <f>SUM(EN10:EN50)</f>
        <v>6331583</v>
      </c>
      <c r="EO51" s="141">
        <f t="shared" ref="EO51:EQ51" si="2313">+EL51*100/EI51</f>
        <v>48.219383829408002</v>
      </c>
      <c r="EP51" s="141">
        <f t="shared" si="2313"/>
        <v>56.08877460841618</v>
      </c>
      <c r="EQ51" s="141">
        <f t="shared" si="2313"/>
        <v>52.090340735387663</v>
      </c>
      <c r="ER51" s="58">
        <f t="shared" ref="ER51:EW51" si="2314">SUM(ER10:ER50)</f>
        <v>968670</v>
      </c>
      <c r="ES51" s="58">
        <f t="shared" si="2314"/>
        <v>954833</v>
      </c>
      <c r="ET51" s="58">
        <f t="shared" si="2314"/>
        <v>1923503</v>
      </c>
      <c r="EU51" s="58">
        <f t="shared" si="2314"/>
        <v>393626</v>
      </c>
      <c r="EV51" s="58">
        <f t="shared" si="2314"/>
        <v>448636</v>
      </c>
      <c r="EW51" s="58">
        <f t="shared" si="2314"/>
        <v>842262</v>
      </c>
      <c r="EX51" s="141">
        <f t="shared" ref="EX51:EZ51" si="2315">+EU51*100/ER51</f>
        <v>40.635717014050194</v>
      </c>
      <c r="EY51" s="141">
        <f t="shared" si="2315"/>
        <v>46.985807989459936</v>
      </c>
      <c r="EZ51" s="141">
        <f t="shared" si="2315"/>
        <v>43.787922347924592</v>
      </c>
      <c r="FA51" s="58">
        <f t="shared" ref="FA51:FF51" si="2316">SUM(FA10:FA50)</f>
        <v>367394</v>
      </c>
      <c r="FB51" s="58">
        <f t="shared" si="2316"/>
        <v>384068</v>
      </c>
      <c r="FC51" s="58">
        <f t="shared" si="2316"/>
        <v>751462</v>
      </c>
      <c r="FD51" s="58">
        <f t="shared" si="2316"/>
        <v>123791</v>
      </c>
      <c r="FE51" s="58">
        <f t="shared" si="2316"/>
        <v>148270</v>
      </c>
      <c r="FF51" s="58">
        <f t="shared" si="2316"/>
        <v>272061</v>
      </c>
      <c r="FG51" s="141">
        <f t="shared" ref="FG51:FI51" si="2317">+FD51*100/FA51</f>
        <v>33.694344491200184</v>
      </c>
      <c r="FH51" s="141">
        <f t="shared" si="2317"/>
        <v>38.605142839288874</v>
      </c>
      <c r="FI51" s="141">
        <f t="shared" si="2317"/>
        <v>36.204225895654069</v>
      </c>
    </row>
    <row r="52" spans="1:165" s="34" customFormat="1">
      <c r="A52" s="76"/>
      <c r="B52" s="76"/>
      <c r="C52" s="77"/>
      <c r="D52" s="143" t="s">
        <v>68</v>
      </c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76" t="str">
        <f>+D52</f>
        <v>** Figures pertains to 'ALIM' and 'High Madarsa' as both are equivalent to High School Examination.</v>
      </c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 t="str">
        <f>+S52</f>
        <v>** Figures pertains to 'ALIM' and 'High Madarsa' as both are equivalent to High School Examination.</v>
      </c>
      <c r="AI52" s="76"/>
      <c r="AJ52" s="76"/>
      <c r="AK52" s="78"/>
      <c r="AL52" s="78"/>
      <c r="AM52" s="78"/>
      <c r="AN52" s="76"/>
      <c r="AO52" s="76"/>
      <c r="AP52" s="76"/>
      <c r="AQ52" s="76"/>
      <c r="AR52" s="76"/>
      <c r="AS52" s="76"/>
      <c r="AT52" s="76"/>
      <c r="AU52" s="76"/>
      <c r="AV52" s="76"/>
      <c r="AW52" s="76" t="str">
        <f>+AH52</f>
        <v>** Figures pertains to 'ALIM' and 'High Madarsa' as both are equivalent to High School Examination.</v>
      </c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 t="str">
        <f>+AW52</f>
        <v>** Figures pertains to 'ALIM' and 'High Madarsa' as both are equivalent to High School Examination.</v>
      </c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 t="str">
        <f>+BL52</f>
        <v>** Figures pertains to 'ALIM' and 'High Madarsa' as both are equivalent to High School Examination.</v>
      </c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 t="str">
        <f>+CA52</f>
        <v>** Figures pertains to 'ALIM' and 'High Madarsa' as both are equivalent to High School Examination.</v>
      </c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 t="str">
        <f>+CP52</f>
        <v>** Figures pertains to 'ALIM' and 'High Madarsa' as both are equivalent to High School Examination.</v>
      </c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 t="str">
        <f>+DE52</f>
        <v>** Figures pertains to 'ALIM' and 'High Madarsa' as both are equivalent to High School Examination.</v>
      </c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 t="str">
        <f>+DT52</f>
        <v>** Figures pertains to 'ALIM' and 'High Madarsa' as both are equivalent to High School Examination.</v>
      </c>
      <c r="EJ52" s="76"/>
      <c r="EK52" s="76"/>
      <c r="EL52" s="76"/>
      <c r="EM52" s="76"/>
      <c r="EN52" s="76"/>
      <c r="EO52" s="76"/>
      <c r="EP52" s="76"/>
      <c r="EQ52" s="76"/>
      <c r="ER52" s="76" t="str">
        <f>DT52</f>
        <v>** Figures pertains to 'ALIM' and 'High Madarsa' as both are equivalent to High School Examination.</v>
      </c>
      <c r="ES52" s="76"/>
      <c r="ET52" s="76"/>
      <c r="EU52" s="76"/>
      <c r="EV52" s="76"/>
      <c r="EW52" s="76"/>
      <c r="EX52" s="76"/>
      <c r="EY52" s="76"/>
      <c r="EZ52" s="76"/>
      <c r="FA52" s="76" t="str">
        <f>ER52</f>
        <v>** Figures pertains to 'ALIM' and 'High Madarsa' as both are equivalent to High School Examination.</v>
      </c>
      <c r="FB52" s="76"/>
      <c r="FC52" s="76"/>
      <c r="FD52" s="76"/>
      <c r="FE52" s="76"/>
      <c r="FF52" s="76"/>
      <c r="FG52" s="76"/>
      <c r="FH52" s="76"/>
      <c r="FI52" s="76"/>
    </row>
    <row r="53" spans="1:165" s="34" customFormat="1">
      <c r="A53" s="76"/>
      <c r="B53" s="76"/>
      <c r="C53" s="77"/>
      <c r="D53" s="143" t="s">
        <v>22</v>
      </c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76" t="str">
        <f>+D53</f>
        <v># The Institute is mainly meant for Women, Boys enrolment pertains to wards of the staff.</v>
      </c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 t="str">
        <f>+S53</f>
        <v># The Institute is mainly meant for Women, Boys enrolment pertains to wards of the staff.</v>
      </c>
      <c r="AI53" s="76"/>
      <c r="AJ53" s="76"/>
      <c r="AK53" s="78"/>
      <c r="AL53" s="78"/>
      <c r="AM53" s="78"/>
      <c r="AN53" s="76"/>
      <c r="AO53" s="76"/>
      <c r="AP53" s="76"/>
      <c r="AQ53" s="76"/>
      <c r="AR53" s="76"/>
      <c r="AS53" s="76"/>
      <c r="AT53" s="76"/>
      <c r="AU53" s="76"/>
      <c r="AV53" s="76"/>
      <c r="AW53" s="76" t="str">
        <f>+AH53</f>
        <v># The Institute is mainly meant for Women, Boys enrolment pertains to wards of the staff.</v>
      </c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 t="str">
        <f>+AW53</f>
        <v># The Institute is mainly meant for Women, Boys enrolment pertains to wards of the staff.</v>
      </c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 t="str">
        <f>+BL53</f>
        <v># The Institute is mainly meant for Women, Boys enrolment pertains to wards of the staff.</v>
      </c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 t="str">
        <f>+CA53</f>
        <v># The Institute is mainly meant for Women, Boys enrolment pertains to wards of the staff.</v>
      </c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 t="str">
        <f>+CP53</f>
        <v># The Institute is mainly meant for Women, Boys enrolment pertains to wards of the staff.</v>
      </c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 t="str">
        <f>+DE53</f>
        <v># The Institute is mainly meant for Women, Boys enrolment pertains to wards of the staff.</v>
      </c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 t="str">
        <f>+DT53</f>
        <v># The Institute is mainly meant for Women, Boys enrolment pertains to wards of the staff.</v>
      </c>
      <c r="EJ53" s="76"/>
      <c r="EK53" s="76"/>
      <c r="EL53" s="76"/>
      <c r="EM53" s="76"/>
      <c r="EN53" s="76"/>
      <c r="EO53" s="76"/>
      <c r="EP53" s="76"/>
      <c r="EQ53" s="76"/>
      <c r="ER53" s="76" t="str">
        <f t="shared" ref="ER53:ER54" si="2318">DT53</f>
        <v># The Institute is mainly meant for Women, Boys enrolment pertains to wards of the staff.</v>
      </c>
      <c r="ES53" s="76"/>
      <c r="ET53" s="76"/>
      <c r="EU53" s="76"/>
      <c r="EV53" s="76"/>
      <c r="EW53" s="76"/>
      <c r="EX53" s="76"/>
      <c r="EY53" s="76"/>
      <c r="EZ53" s="76"/>
      <c r="FA53" s="76" t="str">
        <f t="shared" ref="FA53:FA54" si="2319">ER53</f>
        <v># The Institute is mainly meant for Women, Boys enrolment pertains to wards of the staff.</v>
      </c>
      <c r="FB53" s="76"/>
      <c r="FC53" s="76"/>
      <c r="FD53" s="76"/>
      <c r="FE53" s="76"/>
      <c r="FF53" s="76"/>
      <c r="FG53" s="76"/>
      <c r="FH53" s="76"/>
      <c r="FI53" s="76"/>
    </row>
    <row r="54" spans="1:165" s="34" customFormat="1">
      <c r="A54" s="76"/>
      <c r="B54" s="76"/>
      <c r="C54" s="77"/>
      <c r="D54" s="143" t="s">
        <v>23</v>
      </c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76" t="str">
        <f>+D54</f>
        <v>Black cell indicates that either system does not exist or information is not available.</v>
      </c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 t="str">
        <f>+S54</f>
        <v>Black cell indicates that either system does not exist or information is not available.</v>
      </c>
      <c r="AI54" s="76"/>
      <c r="AJ54" s="76"/>
      <c r="AK54" s="78"/>
      <c r="AL54" s="78"/>
      <c r="AM54" s="78"/>
      <c r="AN54" s="76"/>
      <c r="AO54" s="76"/>
      <c r="AP54" s="76"/>
      <c r="AQ54" s="76"/>
      <c r="AR54" s="76"/>
      <c r="AS54" s="76"/>
      <c r="AT54" s="76"/>
      <c r="AU54" s="76"/>
      <c r="AV54" s="76"/>
      <c r="AW54" s="76" t="str">
        <f>+AH54</f>
        <v>Black cell indicates that either system does not exist or information is not available.</v>
      </c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 t="str">
        <f>+AW54</f>
        <v>Black cell indicates that either system does not exist or information is not available.</v>
      </c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 t="str">
        <f>+BL54</f>
        <v>Black cell indicates that either system does not exist or information is not available.</v>
      </c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 t="str">
        <f>+CA54</f>
        <v>Black cell indicates that either system does not exist or information is not available.</v>
      </c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 t="str">
        <f>+CP54</f>
        <v>Black cell indicates that either system does not exist or information is not available.</v>
      </c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 t="str">
        <f>+DE54</f>
        <v>Black cell indicates that either system does not exist or information is not available.</v>
      </c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 t="str">
        <f>+DT54</f>
        <v>Black cell indicates that either system does not exist or information is not available.</v>
      </c>
      <c r="EJ54" s="76"/>
      <c r="EK54" s="76"/>
      <c r="EL54" s="76"/>
      <c r="EM54" s="76"/>
      <c r="EN54" s="76"/>
      <c r="EO54" s="76"/>
      <c r="EP54" s="76"/>
      <c r="EQ54" s="76"/>
      <c r="ER54" s="76" t="str">
        <f t="shared" si="2318"/>
        <v>Black cell indicates that either system does not exist or information is not available.</v>
      </c>
      <c r="ES54" s="76"/>
      <c r="ET54" s="76"/>
      <c r="EU54" s="76"/>
      <c r="EV54" s="76"/>
      <c r="EW54" s="76"/>
      <c r="EX54" s="76"/>
      <c r="EY54" s="76"/>
      <c r="EZ54" s="76"/>
      <c r="FA54" s="76" t="str">
        <f t="shared" si="2319"/>
        <v>Black cell indicates that either system does not exist or information is not available.</v>
      </c>
      <c r="FB54" s="76"/>
      <c r="FC54" s="76"/>
      <c r="FD54" s="76"/>
      <c r="FE54" s="76"/>
      <c r="FF54" s="76"/>
      <c r="FG54" s="76"/>
      <c r="FH54" s="76"/>
      <c r="FI54" s="76"/>
    </row>
    <row r="55" spans="1:165" s="34" customFormat="1">
      <c r="A55" s="76"/>
      <c r="B55" s="76"/>
      <c r="C55" s="77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8"/>
      <c r="AL55" s="78"/>
      <c r="AM55" s="78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</row>
    <row r="56" spans="1:165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O56" s="4"/>
      <c r="EP56" s="4"/>
      <c r="EQ56" s="4"/>
      <c r="EX56" s="4"/>
      <c r="EY56" s="4"/>
      <c r="EZ56" s="4"/>
      <c r="FG56" s="4"/>
      <c r="FH56" s="4"/>
      <c r="FI56" s="4"/>
    </row>
    <row r="57" spans="1:165"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O57" s="4"/>
      <c r="EP57" s="4"/>
      <c r="EQ57" s="4"/>
      <c r="EX57" s="4"/>
      <c r="EY57" s="4"/>
      <c r="EZ57" s="4"/>
      <c r="FG57" s="4"/>
      <c r="FH57" s="4"/>
      <c r="FI57" s="4"/>
    </row>
    <row r="58" spans="1:165"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O58" s="4"/>
      <c r="EP58" s="4"/>
      <c r="EQ58" s="4"/>
      <c r="EX58" s="4"/>
      <c r="EY58" s="4"/>
      <c r="EZ58" s="4"/>
      <c r="FG58" s="4"/>
      <c r="FH58" s="4"/>
      <c r="FI58" s="4"/>
    </row>
    <row r="59" spans="1:165"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O59" s="4"/>
      <c r="EP59" s="4"/>
      <c r="EQ59" s="4"/>
      <c r="EX59" s="4"/>
      <c r="EY59" s="4"/>
      <c r="EZ59" s="4"/>
      <c r="FG59" s="4"/>
      <c r="FH59" s="4"/>
      <c r="FI59" s="4"/>
    </row>
    <row r="60" spans="1:165"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O60" s="4"/>
      <c r="EP60" s="4"/>
      <c r="EQ60" s="4"/>
      <c r="EX60" s="4"/>
      <c r="EY60" s="4"/>
      <c r="EZ60" s="4"/>
      <c r="FG60" s="4"/>
      <c r="FH60" s="4"/>
      <c r="FI60" s="4"/>
    </row>
    <row r="61" spans="1:165"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O61" s="4"/>
      <c r="EP61" s="4"/>
      <c r="EQ61" s="4"/>
      <c r="EX61" s="4"/>
      <c r="EY61" s="4"/>
      <c r="EZ61" s="4"/>
      <c r="FG61" s="4"/>
      <c r="FH61" s="4"/>
      <c r="FI61" s="4"/>
    </row>
    <row r="62" spans="1:165"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O62" s="4"/>
      <c r="EP62" s="4"/>
      <c r="EQ62" s="4"/>
      <c r="EX62" s="4"/>
      <c r="EY62" s="4"/>
      <c r="EZ62" s="4"/>
      <c r="FG62" s="4"/>
      <c r="FH62" s="4"/>
      <c r="FI62" s="4"/>
    </row>
    <row r="63" spans="1:165"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O63" s="4"/>
      <c r="EP63" s="4"/>
      <c r="EQ63" s="4"/>
      <c r="EX63" s="4"/>
      <c r="EY63" s="4"/>
      <c r="EZ63" s="4"/>
      <c r="FG63" s="4"/>
      <c r="FH63" s="4"/>
      <c r="FI63" s="4"/>
    </row>
    <row r="64" spans="1:165"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O64" s="4"/>
      <c r="EP64" s="4"/>
      <c r="EQ64" s="4"/>
      <c r="EX64" s="4"/>
      <c r="EY64" s="4"/>
      <c r="EZ64" s="4"/>
      <c r="FG64" s="4"/>
      <c r="FH64" s="4"/>
      <c r="FI64" s="4"/>
    </row>
    <row r="65" spans="6:165"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O65" s="4"/>
      <c r="EP65" s="4"/>
      <c r="EQ65" s="4"/>
      <c r="EX65" s="4"/>
      <c r="EY65" s="4"/>
      <c r="EZ65" s="4"/>
      <c r="FG65" s="4"/>
      <c r="FH65" s="4"/>
      <c r="FI65" s="4"/>
    </row>
    <row r="66" spans="6:165"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O66" s="4"/>
      <c r="EP66" s="4"/>
      <c r="EQ66" s="4"/>
      <c r="EX66" s="4"/>
      <c r="EY66" s="4"/>
      <c r="EZ66" s="4"/>
      <c r="FG66" s="4"/>
      <c r="FH66" s="4"/>
      <c r="FI66" s="4"/>
    </row>
    <row r="67" spans="6:165"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O67" s="4"/>
      <c r="EP67" s="4"/>
      <c r="EQ67" s="4"/>
      <c r="EX67" s="4"/>
      <c r="EY67" s="4"/>
      <c r="EZ67" s="4"/>
      <c r="FG67" s="4"/>
      <c r="FH67" s="4"/>
      <c r="FI67" s="4"/>
    </row>
    <row r="68" spans="6:165"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O68" s="4"/>
      <c r="EP68" s="4"/>
      <c r="EQ68" s="4"/>
      <c r="EX68" s="4"/>
      <c r="EY68" s="4"/>
      <c r="EZ68" s="4"/>
      <c r="FG68" s="4"/>
      <c r="FH68" s="4"/>
      <c r="FI68" s="4"/>
    </row>
    <row r="69" spans="6:165"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O69" s="4"/>
      <c r="EP69" s="4"/>
      <c r="EQ69" s="4"/>
      <c r="EX69" s="4"/>
      <c r="EY69" s="4"/>
      <c r="EZ69" s="4"/>
      <c r="FG69" s="4"/>
      <c r="FH69" s="4"/>
      <c r="FI69" s="4"/>
    </row>
    <row r="70" spans="6:165"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O70" s="4"/>
      <c r="EP70" s="4"/>
      <c r="EQ70" s="4"/>
      <c r="EX70" s="4"/>
      <c r="EY70" s="4"/>
      <c r="EZ70" s="4"/>
      <c r="FG70" s="4"/>
      <c r="FH70" s="4"/>
      <c r="FI70" s="4"/>
    </row>
    <row r="71" spans="6:165"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O71" s="4"/>
      <c r="EP71" s="4"/>
      <c r="EQ71" s="4"/>
      <c r="EX71" s="4"/>
      <c r="EY71" s="4"/>
      <c r="EZ71" s="4"/>
      <c r="FG71" s="4"/>
      <c r="FH71" s="4"/>
      <c r="FI71" s="4"/>
    </row>
    <row r="72" spans="6:165"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O72" s="4"/>
      <c r="EP72" s="4"/>
      <c r="EQ72" s="4"/>
      <c r="EX72" s="4"/>
      <c r="EY72" s="4"/>
      <c r="EZ72" s="4"/>
      <c r="FG72" s="4"/>
      <c r="FH72" s="4"/>
      <c r="FI72" s="4"/>
    </row>
    <row r="73" spans="6:165"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O73" s="4"/>
      <c r="EP73" s="4"/>
      <c r="EQ73" s="4"/>
      <c r="EX73" s="4"/>
      <c r="EY73" s="4"/>
      <c r="EZ73" s="4"/>
      <c r="FG73" s="4"/>
      <c r="FH73" s="4"/>
      <c r="FI73" s="4"/>
    </row>
    <row r="74" spans="6:165"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O74" s="4"/>
      <c r="EP74" s="4"/>
      <c r="EQ74" s="4"/>
      <c r="EX74" s="4"/>
      <c r="EY74" s="4"/>
      <c r="EZ74" s="4"/>
      <c r="FG74" s="4"/>
      <c r="FH74" s="4"/>
      <c r="FI74" s="4"/>
    </row>
    <row r="75" spans="6:165"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O75" s="4"/>
      <c r="EP75" s="4"/>
      <c r="EQ75" s="4"/>
      <c r="EX75" s="4"/>
      <c r="EY75" s="4"/>
      <c r="EZ75" s="4"/>
      <c r="FG75" s="4"/>
      <c r="FH75" s="4"/>
      <c r="FI75" s="4"/>
    </row>
    <row r="76" spans="6:165"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O76" s="4"/>
      <c r="EP76" s="4"/>
      <c r="EQ76" s="4"/>
      <c r="EX76" s="4"/>
      <c r="EY76" s="4"/>
      <c r="EZ76" s="4"/>
      <c r="FG76" s="4"/>
      <c r="FH76" s="4"/>
      <c r="FI76" s="4"/>
    </row>
    <row r="77" spans="6:165"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O77" s="4"/>
      <c r="EP77" s="4"/>
      <c r="EQ77" s="4"/>
      <c r="EX77" s="4"/>
      <c r="EY77" s="4"/>
      <c r="EZ77" s="4"/>
      <c r="FG77" s="4"/>
      <c r="FH77" s="4"/>
      <c r="FI77" s="4"/>
    </row>
    <row r="78" spans="6:165"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O78" s="4"/>
      <c r="EP78" s="4"/>
      <c r="EQ78" s="4"/>
      <c r="EX78" s="4"/>
      <c r="EY78" s="4"/>
      <c r="EZ78" s="4"/>
      <c r="FG78" s="4"/>
      <c r="FH78" s="4"/>
      <c r="FI78" s="4"/>
    </row>
    <row r="79" spans="6:165"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O79" s="4"/>
      <c r="EP79" s="4"/>
      <c r="EQ79" s="4"/>
      <c r="EX79" s="4"/>
      <c r="EY79" s="4"/>
      <c r="EZ79" s="4"/>
      <c r="FG79" s="4"/>
      <c r="FH79" s="4"/>
      <c r="FI79" s="4"/>
    </row>
    <row r="80" spans="6:165"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O80" s="4"/>
      <c r="EP80" s="4"/>
      <c r="EQ80" s="4"/>
      <c r="EX80" s="4"/>
      <c r="EY80" s="4"/>
      <c r="EZ80" s="4"/>
      <c r="FG80" s="4"/>
      <c r="FH80" s="4"/>
      <c r="FI80" s="4"/>
    </row>
    <row r="81" spans="6:165"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O81" s="4"/>
      <c r="EP81" s="4"/>
      <c r="EQ81" s="4"/>
      <c r="EX81" s="4"/>
      <c r="EY81" s="4"/>
      <c r="EZ81" s="4"/>
      <c r="FG81" s="4"/>
      <c r="FH81" s="4"/>
      <c r="FI81" s="4"/>
    </row>
    <row r="82" spans="6:165"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O82" s="4"/>
      <c r="EP82" s="4"/>
      <c r="EQ82" s="4"/>
      <c r="EX82" s="4"/>
      <c r="EY82" s="4"/>
      <c r="EZ82" s="4"/>
      <c r="FG82" s="4"/>
      <c r="FH82" s="4"/>
      <c r="FI82" s="4"/>
    </row>
    <row r="83" spans="6:165"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O83" s="4"/>
      <c r="EP83" s="4"/>
      <c r="EQ83" s="4"/>
      <c r="EX83" s="4"/>
      <c r="EY83" s="4"/>
      <c r="EZ83" s="4"/>
      <c r="FG83" s="4"/>
      <c r="FH83" s="4"/>
      <c r="FI83" s="4"/>
    </row>
    <row r="84" spans="6:165"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O84" s="4"/>
      <c r="EP84" s="4"/>
      <c r="EQ84" s="4"/>
      <c r="EX84" s="4"/>
      <c r="EY84" s="4"/>
      <c r="EZ84" s="4"/>
      <c r="FG84" s="4"/>
      <c r="FH84" s="4"/>
      <c r="FI84" s="4"/>
    </row>
    <row r="85" spans="6:165"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O85" s="4"/>
      <c r="EP85" s="4"/>
      <c r="EQ85" s="4"/>
      <c r="EX85" s="4"/>
      <c r="EY85" s="4"/>
      <c r="EZ85" s="4"/>
      <c r="FG85" s="4"/>
      <c r="FH85" s="4"/>
      <c r="FI85" s="4"/>
    </row>
    <row r="86" spans="6:165"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O86" s="4"/>
      <c r="EP86" s="4"/>
      <c r="EQ86" s="4"/>
      <c r="EX86" s="4"/>
      <c r="EY86" s="4"/>
      <c r="EZ86" s="4"/>
      <c r="FG86" s="4"/>
      <c r="FH86" s="4"/>
      <c r="FI86" s="4"/>
    </row>
    <row r="87" spans="6:165"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O87" s="4"/>
      <c r="EP87" s="4"/>
      <c r="EQ87" s="4"/>
      <c r="EX87" s="4"/>
      <c r="EY87" s="4"/>
      <c r="EZ87" s="4"/>
      <c r="FG87" s="4"/>
      <c r="FH87" s="4"/>
      <c r="FI87" s="4"/>
    </row>
    <row r="88" spans="6:165"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O88" s="4"/>
      <c r="EP88" s="4"/>
      <c r="EQ88" s="4"/>
      <c r="EX88" s="4"/>
      <c r="EY88" s="4"/>
      <c r="EZ88" s="4"/>
      <c r="FG88" s="4"/>
      <c r="FH88" s="4"/>
      <c r="FI88" s="4"/>
    </row>
    <row r="89" spans="6:165"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O89" s="4"/>
      <c r="EP89" s="4"/>
      <c r="EQ89" s="4"/>
      <c r="EX89" s="4"/>
      <c r="EY89" s="4"/>
      <c r="EZ89" s="4"/>
      <c r="FG89" s="4"/>
      <c r="FH89" s="4"/>
      <c r="FI89" s="4"/>
    </row>
    <row r="90" spans="6:165"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O90" s="4"/>
      <c r="EP90" s="4"/>
      <c r="EQ90" s="4"/>
      <c r="EX90" s="4"/>
      <c r="EY90" s="4"/>
      <c r="EZ90" s="4"/>
      <c r="FG90" s="4"/>
      <c r="FH90" s="4"/>
      <c r="FI90" s="4"/>
    </row>
    <row r="91" spans="6:165"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O91" s="4"/>
      <c r="EP91" s="4"/>
      <c r="EQ91" s="4"/>
      <c r="EX91" s="4"/>
      <c r="EY91" s="4"/>
      <c r="EZ91" s="4"/>
      <c r="FG91" s="4"/>
      <c r="FH91" s="4"/>
      <c r="FI91" s="4"/>
    </row>
    <row r="92" spans="6:165"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O92" s="4"/>
      <c r="EP92" s="4"/>
      <c r="EQ92" s="4"/>
      <c r="EX92" s="4"/>
      <c r="EY92" s="4"/>
      <c r="EZ92" s="4"/>
      <c r="FG92" s="4"/>
      <c r="FH92" s="4"/>
      <c r="FI92" s="4"/>
    </row>
    <row r="93" spans="6:165"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O93" s="4"/>
      <c r="EP93" s="4"/>
      <c r="EQ93" s="4"/>
      <c r="EX93" s="4"/>
      <c r="EY93" s="4"/>
      <c r="EZ93" s="4"/>
      <c r="FG93" s="4"/>
      <c r="FH93" s="4"/>
      <c r="FI93" s="4"/>
    </row>
    <row r="94" spans="6:165"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O94" s="4"/>
      <c r="EP94" s="4"/>
      <c r="EQ94" s="4"/>
      <c r="EX94" s="4"/>
      <c r="EY94" s="4"/>
      <c r="EZ94" s="4"/>
      <c r="FG94" s="4"/>
      <c r="FH94" s="4"/>
      <c r="FI94" s="4"/>
    </row>
    <row r="95" spans="6:165"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O95" s="4"/>
      <c r="EP95" s="4"/>
      <c r="EQ95" s="4"/>
      <c r="EX95" s="4"/>
      <c r="EY95" s="4"/>
      <c r="EZ95" s="4"/>
      <c r="FG95" s="4"/>
      <c r="FH95" s="4"/>
      <c r="FI95" s="4"/>
    </row>
    <row r="96" spans="6:165"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O96" s="4"/>
      <c r="EP96" s="4"/>
      <c r="EQ96" s="4"/>
      <c r="EX96" s="4"/>
      <c r="EY96" s="4"/>
      <c r="EZ96" s="4"/>
      <c r="FG96" s="4"/>
      <c r="FH96" s="4"/>
      <c r="FI96" s="4"/>
    </row>
    <row r="97" spans="6:165"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O97" s="4"/>
      <c r="EP97" s="4"/>
      <c r="EQ97" s="4"/>
      <c r="EX97" s="4"/>
      <c r="EY97" s="4"/>
      <c r="EZ97" s="4"/>
      <c r="FG97" s="4"/>
      <c r="FH97" s="4"/>
      <c r="FI97" s="4"/>
    </row>
    <row r="98" spans="6:165"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6:165"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6:165"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6:165"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6:165"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  <row r="103" spans="6:165"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</row>
    <row r="104" spans="6:165"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</row>
    <row r="105" spans="6:165"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</row>
    <row r="106" spans="6:165"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</row>
    <row r="107" spans="6:165"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</row>
    <row r="108" spans="6:165"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</row>
    <row r="109" spans="6:165"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</row>
    <row r="110" spans="6:165"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</row>
    <row r="111" spans="6:165"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</row>
    <row r="112" spans="6:165"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</row>
    <row r="113" spans="51:63"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</row>
    <row r="114" spans="51:63"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</row>
    <row r="115" spans="51:63"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</row>
    <row r="116" spans="51:63"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</row>
    <row r="117" spans="51:63"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</row>
    <row r="118" spans="51:63"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</row>
  </sheetData>
  <mergeCells count="143">
    <mergeCell ref="B47:B48"/>
    <mergeCell ref="B49:B50"/>
    <mergeCell ref="B5:B8"/>
    <mergeCell ref="B10:B11"/>
    <mergeCell ref="B38:B39"/>
    <mergeCell ref="B14:B15"/>
    <mergeCell ref="B16:B18"/>
    <mergeCell ref="B26:B27"/>
    <mergeCell ref="B28:B29"/>
    <mergeCell ref="B43:B46"/>
    <mergeCell ref="DT3:EH3"/>
    <mergeCell ref="EI3:EQ3"/>
    <mergeCell ref="ER3:EZ3"/>
    <mergeCell ref="DE3:DS3"/>
    <mergeCell ref="DW6:EE6"/>
    <mergeCell ref="FA5:FC7"/>
    <mergeCell ref="FD5:FF6"/>
    <mergeCell ref="FG5:FI6"/>
    <mergeCell ref="EX7:EZ7"/>
    <mergeCell ref="FD7:FF7"/>
    <mergeCell ref="FG7:FI7"/>
    <mergeCell ref="EU5:EW6"/>
    <mergeCell ref="EU7:EW7"/>
    <mergeCell ref="EI1:EQ1"/>
    <mergeCell ref="ER1:EZ1"/>
    <mergeCell ref="EX5:EZ6"/>
    <mergeCell ref="FA3:FI3"/>
    <mergeCell ref="EL5:EN6"/>
    <mergeCell ref="EO5:EQ6"/>
    <mergeCell ref="ER5:ET7"/>
    <mergeCell ref="DE6:DG7"/>
    <mergeCell ref="DH6:DP6"/>
    <mergeCell ref="DT6:DV7"/>
    <mergeCell ref="DT5:EE5"/>
    <mergeCell ref="EF5:EH7"/>
    <mergeCell ref="EC7:EE7"/>
    <mergeCell ref="DE5:DP5"/>
    <mergeCell ref="EI5:EK7"/>
    <mergeCell ref="DQ5:DS7"/>
    <mergeCell ref="FA1:FI1"/>
    <mergeCell ref="EI2:EQ2"/>
    <mergeCell ref="ER2:EZ2"/>
    <mergeCell ref="FA2:FI2"/>
    <mergeCell ref="DT4:EH4"/>
    <mergeCell ref="EI4:EQ4"/>
    <mergeCell ref="ER4:EZ4"/>
    <mergeCell ref="FA4:FI4"/>
    <mergeCell ref="D2:R2"/>
    <mergeCell ref="S2:AG2"/>
    <mergeCell ref="AH2:AV2"/>
    <mergeCell ref="AW2:BK2"/>
    <mergeCell ref="BL2:BZ2"/>
    <mergeCell ref="CA2:CO2"/>
    <mergeCell ref="CP1:DD1"/>
    <mergeCell ref="DE1:DS1"/>
    <mergeCell ref="DT1:EH1"/>
    <mergeCell ref="D1:R1"/>
    <mergeCell ref="S1:AG1"/>
    <mergeCell ref="AH1:AV1"/>
    <mergeCell ref="AW1:BK1"/>
    <mergeCell ref="BL1:BZ1"/>
    <mergeCell ref="CA1:CO1"/>
    <mergeCell ref="DT2:EH2"/>
    <mergeCell ref="CA3:CO3"/>
    <mergeCell ref="BI5:BK7"/>
    <mergeCell ref="BL5:BW5"/>
    <mergeCell ref="AT5:AV7"/>
    <mergeCell ref="D6:F7"/>
    <mergeCell ref="G6:O6"/>
    <mergeCell ref="S6:U7"/>
    <mergeCell ref="V6:AD6"/>
    <mergeCell ref="AH6:AJ7"/>
    <mergeCell ref="A5:A8"/>
    <mergeCell ref="C5:C8"/>
    <mergeCell ref="D5:O5"/>
    <mergeCell ref="P5:R7"/>
    <mergeCell ref="S5:AD5"/>
    <mergeCell ref="AE5:AG7"/>
    <mergeCell ref="AW5:BH5"/>
    <mergeCell ref="CP2:DD2"/>
    <mergeCell ref="DE2:DS2"/>
    <mergeCell ref="DE4:DS4"/>
    <mergeCell ref="CP3:DD3"/>
    <mergeCell ref="AH5:AS5"/>
    <mergeCell ref="D4:R4"/>
    <mergeCell ref="S4:AG4"/>
    <mergeCell ref="AH4:AV4"/>
    <mergeCell ref="AW4:BK4"/>
    <mergeCell ref="BL4:BZ4"/>
    <mergeCell ref="CA4:CO4"/>
    <mergeCell ref="CP4:DD4"/>
    <mergeCell ref="D3:R3"/>
    <mergeCell ref="S3:AG3"/>
    <mergeCell ref="AH3:AV3"/>
    <mergeCell ref="AW3:BK3"/>
    <mergeCell ref="BL3:BZ3"/>
    <mergeCell ref="D52:R52"/>
    <mergeCell ref="BX5:BZ7"/>
    <mergeCell ref="BL6:BN7"/>
    <mergeCell ref="BO6:BW6"/>
    <mergeCell ref="BO7:BQ7"/>
    <mergeCell ref="BR7:BT7"/>
    <mergeCell ref="CM5:CO7"/>
    <mergeCell ref="CA5:CL5"/>
    <mergeCell ref="CP5:DA5"/>
    <mergeCell ref="CA6:CC7"/>
    <mergeCell ref="CD7:CF7"/>
    <mergeCell ref="CG7:CI7"/>
    <mergeCell ref="CJ7:CL7"/>
    <mergeCell ref="CS7:CU7"/>
    <mergeCell ref="CV7:CX7"/>
    <mergeCell ref="CD6:CL6"/>
    <mergeCell ref="Y7:AA7"/>
    <mergeCell ref="AB7:AD7"/>
    <mergeCell ref="AN7:AP7"/>
    <mergeCell ref="AK7:AM7"/>
    <mergeCell ref="AQ7:AS7"/>
    <mergeCell ref="AZ7:BB7"/>
    <mergeCell ref="BC7:BE7"/>
    <mergeCell ref="BF7:BH7"/>
    <mergeCell ref="D53:R53"/>
    <mergeCell ref="D54:R54"/>
    <mergeCell ref="D55:R55"/>
    <mergeCell ref="A51:C51"/>
    <mergeCell ref="EL7:EN7"/>
    <mergeCell ref="EO7:EQ7"/>
    <mergeCell ref="CY7:DA7"/>
    <mergeCell ref="DH7:DJ7"/>
    <mergeCell ref="DK7:DM7"/>
    <mergeCell ref="DN7:DP7"/>
    <mergeCell ref="DW7:DY7"/>
    <mergeCell ref="DZ7:EB7"/>
    <mergeCell ref="BU7:BW7"/>
    <mergeCell ref="G7:I7"/>
    <mergeCell ref="DB5:DD7"/>
    <mergeCell ref="CP6:CR7"/>
    <mergeCell ref="CS6:DA6"/>
    <mergeCell ref="AK6:AS6"/>
    <mergeCell ref="AW6:AY7"/>
    <mergeCell ref="AZ6:BH6"/>
    <mergeCell ref="J7:L7"/>
    <mergeCell ref="M7:O7"/>
    <mergeCell ref="V7:X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30" max="217" man="1"/>
  </rowBreaks>
  <colBreaks count="10" manualBreakCount="10">
    <brk id="18" max="1048575" man="1"/>
    <brk id="33" max="1048575" man="1"/>
    <brk id="48" max="1048575" man="1"/>
    <brk id="63" max="1048575" man="1"/>
    <brk id="78" max="1048575" man="1"/>
    <brk id="93" max="1048575" man="1"/>
    <brk id="108" max="56" man="1"/>
    <brk id="123" max="1048575" man="1"/>
    <brk id="138" max="1048575" man="1"/>
    <brk id="15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L101"/>
  <sheetViews>
    <sheetView view="pageBreakPreview" zoomScale="70" zoomScaleSheetLayoutView="70" workbookViewId="0">
      <pane xSplit="3" ySplit="7" topLeftCell="D8" activePane="bottomRight" state="frozen"/>
      <selection pane="topRight" activeCell="C1" sqref="C1"/>
      <selection pane="bottomLeft" activeCell="A9" sqref="A9"/>
      <selection pane="bottomRight" activeCell="A3" sqref="A3:A6"/>
    </sheetView>
  </sheetViews>
  <sheetFormatPr defaultRowHeight="15"/>
  <cols>
    <col min="2" max="2" width="15.7109375" customWidth="1"/>
    <col min="3" max="3" width="40" customWidth="1"/>
    <col min="4" max="4" width="11.28515625" customWidth="1"/>
    <col min="5" max="5" width="11.7109375" bestFit="1" customWidth="1"/>
    <col min="6" max="6" width="13.42578125" customWidth="1"/>
    <col min="7" max="7" width="11.42578125" customWidth="1"/>
    <col min="8" max="8" width="11.42578125" bestFit="1" customWidth="1"/>
    <col min="9" max="9" width="11.7109375" bestFit="1" customWidth="1"/>
    <col min="10" max="10" width="10.28515625" bestFit="1" customWidth="1"/>
    <col min="11" max="11" width="10" bestFit="1" customWidth="1"/>
    <col min="12" max="12" width="11.28515625" customWidth="1"/>
    <col min="13" max="13" width="11.140625" customWidth="1"/>
    <col min="14" max="14" width="12.28515625" customWidth="1"/>
    <col min="15" max="15" width="11.42578125" bestFit="1" customWidth="1"/>
    <col min="16" max="16" width="10" bestFit="1" customWidth="1"/>
    <col min="18" max="18" width="10.28515625" bestFit="1" customWidth="1"/>
    <col min="19" max="30" width="9.140625" customWidth="1"/>
    <col min="31" max="32" width="10" customWidth="1"/>
    <col min="33" max="33" width="11.140625" customWidth="1"/>
    <col min="34" max="34" width="10.28515625" bestFit="1" customWidth="1"/>
    <col min="35" max="35" width="10.28515625" customWidth="1"/>
    <col min="36" max="36" width="10" bestFit="1" customWidth="1"/>
    <col min="37" max="37" width="11.140625" customWidth="1"/>
    <col min="38" max="38" width="11" customWidth="1"/>
    <col min="39" max="42" width="10.28515625" bestFit="1" customWidth="1"/>
    <col min="46" max="46" width="10.5703125" customWidth="1"/>
    <col min="47" max="47" width="14.28515625" customWidth="1"/>
    <col min="48" max="48" width="11.140625" customWidth="1"/>
    <col min="49" max="49" width="9.140625" customWidth="1"/>
    <col min="50" max="50" width="12.42578125" customWidth="1"/>
    <col min="51" max="57" width="9.140625" customWidth="1"/>
    <col min="58" max="58" width="11.42578125" customWidth="1"/>
    <col min="59" max="59" width="12.140625" customWidth="1"/>
    <col min="60" max="60" width="10.28515625" bestFit="1" customWidth="1"/>
    <col min="61" max="62" width="10" bestFit="1" customWidth="1"/>
    <col min="63" max="63" width="10.28515625" bestFit="1" customWidth="1"/>
    <col min="67" max="67" width="10" bestFit="1" customWidth="1"/>
    <col min="69" max="69" width="10.28515625" bestFit="1" customWidth="1"/>
    <col min="73" max="84" width="9.140625" customWidth="1"/>
  </cols>
  <sheetData>
    <row r="1" spans="1:90" ht="18">
      <c r="A1" s="4"/>
      <c r="B1" s="35"/>
      <c r="C1" s="5"/>
      <c r="D1" s="51" t="str">
        <f>+'2020'!D3</f>
        <v>RESULTS OF HIGHER SECONDARY EXAMINATION- 2020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 t="str">
        <f>D1</f>
        <v>RESULTS OF HIGHER SECONDARY EXAMINATION- 2020</v>
      </c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1" t="str">
        <f>S1</f>
        <v>RESULTS OF HIGHER SECONDARY EXAMINATION- 2020</v>
      </c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 t="str">
        <f>AE1</f>
        <v>RESULTS OF HIGHER SECONDARY EXAMINATION- 2020</v>
      </c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1" t="str">
        <f>AT1</f>
        <v>RESULTS OF HIGHER SECONDARY EXAMINATION- 2020</v>
      </c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 t="str">
        <f>BF1</f>
        <v>RESULTS OF HIGHER SECONDARY EXAMINATION- 2020</v>
      </c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</row>
    <row r="2" spans="1:90" ht="15.75">
      <c r="A2" s="7"/>
      <c r="B2" s="35"/>
      <c r="C2" s="8"/>
      <c r="D2" s="13" t="s">
        <v>110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 t="s">
        <v>111</v>
      </c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3" t="s">
        <v>112</v>
      </c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 t="s">
        <v>113</v>
      </c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3" t="s">
        <v>114</v>
      </c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 t="s">
        <v>115</v>
      </c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L2" t="s">
        <v>122</v>
      </c>
    </row>
    <row r="3" spans="1:90">
      <c r="A3" s="150" t="s">
        <v>13</v>
      </c>
      <c r="B3" s="169" t="s">
        <v>130</v>
      </c>
      <c r="C3" s="147" t="s">
        <v>3</v>
      </c>
      <c r="D3" s="147" t="s">
        <v>26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 t="s">
        <v>6</v>
      </c>
      <c r="T3" s="147"/>
      <c r="U3" s="147"/>
      <c r="V3" s="147" t="s">
        <v>7</v>
      </c>
      <c r="W3" s="147"/>
      <c r="X3" s="147"/>
      <c r="Y3" s="147" t="s">
        <v>8</v>
      </c>
      <c r="Z3" s="147"/>
      <c r="AA3" s="147"/>
      <c r="AB3" s="147" t="s">
        <v>9</v>
      </c>
      <c r="AC3" s="147"/>
      <c r="AD3" s="147"/>
      <c r="AE3" s="147" t="s">
        <v>26</v>
      </c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 t="s">
        <v>6</v>
      </c>
      <c r="AU3" s="147"/>
      <c r="AV3" s="147"/>
      <c r="AW3" s="147" t="s">
        <v>7</v>
      </c>
      <c r="AX3" s="147"/>
      <c r="AY3" s="147"/>
      <c r="AZ3" s="147" t="s">
        <v>8</v>
      </c>
      <c r="BA3" s="147"/>
      <c r="BB3" s="147"/>
      <c r="BC3" s="147" t="s">
        <v>9</v>
      </c>
      <c r="BD3" s="147"/>
      <c r="BE3" s="147"/>
      <c r="BF3" s="147" t="s">
        <v>26</v>
      </c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 t="s">
        <v>6</v>
      </c>
      <c r="BV3" s="147"/>
      <c r="BW3" s="147"/>
      <c r="BX3" s="147" t="s">
        <v>7</v>
      </c>
      <c r="BY3" s="147"/>
      <c r="BZ3" s="147"/>
      <c r="CA3" s="147" t="s">
        <v>8</v>
      </c>
      <c r="CB3" s="147"/>
      <c r="CC3" s="147"/>
      <c r="CD3" s="147" t="s">
        <v>9</v>
      </c>
      <c r="CE3" s="147"/>
      <c r="CF3" s="147"/>
    </row>
    <row r="4" spans="1:90">
      <c r="A4" s="150"/>
      <c r="B4" s="170"/>
      <c r="C4" s="147"/>
      <c r="D4" s="147" t="s">
        <v>27</v>
      </c>
      <c r="E4" s="147"/>
      <c r="F4" s="147"/>
      <c r="G4" s="147" t="s">
        <v>28</v>
      </c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 t="s">
        <v>27</v>
      </c>
      <c r="AF4" s="147"/>
      <c r="AG4" s="147"/>
      <c r="AH4" s="147" t="s">
        <v>28</v>
      </c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27</v>
      </c>
      <c r="BG4" s="147"/>
      <c r="BH4" s="147"/>
      <c r="BI4" s="147" t="s">
        <v>28</v>
      </c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</row>
    <row r="5" spans="1:90">
      <c r="A5" s="150"/>
      <c r="B5" s="170"/>
      <c r="C5" s="147"/>
      <c r="D5" s="147"/>
      <c r="E5" s="147"/>
      <c r="F5" s="147"/>
      <c r="G5" s="147" t="s">
        <v>6</v>
      </c>
      <c r="H5" s="147"/>
      <c r="I5" s="147"/>
      <c r="J5" s="147" t="s">
        <v>7</v>
      </c>
      <c r="K5" s="147"/>
      <c r="L5" s="147"/>
      <c r="M5" s="147" t="s">
        <v>8</v>
      </c>
      <c r="N5" s="147"/>
      <c r="O5" s="147"/>
      <c r="P5" s="147" t="s">
        <v>9</v>
      </c>
      <c r="Q5" s="147"/>
      <c r="R5" s="147"/>
      <c r="S5" s="147" t="s">
        <v>29</v>
      </c>
      <c r="T5" s="147" t="s">
        <v>5</v>
      </c>
      <c r="U5" s="147" t="s">
        <v>0</v>
      </c>
      <c r="V5" s="147" t="s">
        <v>29</v>
      </c>
      <c r="W5" s="147" t="s">
        <v>5</v>
      </c>
      <c r="X5" s="147" t="s">
        <v>0</v>
      </c>
      <c r="Y5" s="147" t="s">
        <v>29</v>
      </c>
      <c r="Z5" s="147" t="s">
        <v>5</v>
      </c>
      <c r="AA5" s="147" t="s">
        <v>0</v>
      </c>
      <c r="AB5" s="147" t="s">
        <v>29</v>
      </c>
      <c r="AC5" s="147" t="s">
        <v>5</v>
      </c>
      <c r="AD5" s="147" t="s">
        <v>0</v>
      </c>
      <c r="AE5" s="147"/>
      <c r="AF5" s="147"/>
      <c r="AG5" s="147"/>
      <c r="AH5" s="147" t="s">
        <v>6</v>
      </c>
      <c r="AI5" s="147"/>
      <c r="AJ5" s="147"/>
      <c r="AK5" s="147" t="s">
        <v>7</v>
      </c>
      <c r="AL5" s="147"/>
      <c r="AM5" s="147"/>
      <c r="AN5" s="147" t="s">
        <v>8</v>
      </c>
      <c r="AO5" s="147"/>
      <c r="AP5" s="147"/>
      <c r="AQ5" s="147" t="s">
        <v>9</v>
      </c>
      <c r="AR5" s="147"/>
      <c r="AS5" s="147"/>
      <c r="AT5" s="147" t="s">
        <v>29</v>
      </c>
      <c r="AU5" s="147" t="s">
        <v>5</v>
      </c>
      <c r="AV5" s="147" t="s">
        <v>0</v>
      </c>
      <c r="AW5" s="147" t="s">
        <v>29</v>
      </c>
      <c r="AX5" s="147" t="s">
        <v>5</v>
      </c>
      <c r="AY5" s="147" t="s">
        <v>0</v>
      </c>
      <c r="AZ5" s="147" t="s">
        <v>29</v>
      </c>
      <c r="BA5" s="147" t="s">
        <v>5</v>
      </c>
      <c r="BB5" s="147" t="s">
        <v>0</v>
      </c>
      <c r="BC5" s="147" t="s">
        <v>29</v>
      </c>
      <c r="BD5" s="147" t="s">
        <v>5</v>
      </c>
      <c r="BE5" s="147" t="s">
        <v>0</v>
      </c>
      <c r="BF5" s="147"/>
      <c r="BG5" s="147"/>
      <c r="BH5" s="147"/>
      <c r="BI5" s="147" t="s">
        <v>6</v>
      </c>
      <c r="BJ5" s="147"/>
      <c r="BK5" s="147"/>
      <c r="BL5" s="147" t="s">
        <v>7</v>
      </c>
      <c r="BM5" s="147"/>
      <c r="BN5" s="147"/>
      <c r="BO5" s="147" t="s">
        <v>8</v>
      </c>
      <c r="BP5" s="147"/>
      <c r="BQ5" s="147"/>
      <c r="BR5" s="147" t="s">
        <v>9</v>
      </c>
      <c r="BS5" s="147"/>
      <c r="BT5" s="147"/>
      <c r="BU5" s="147" t="s">
        <v>29</v>
      </c>
      <c r="BV5" s="147" t="s">
        <v>5</v>
      </c>
      <c r="BW5" s="147" t="s">
        <v>0</v>
      </c>
      <c r="BX5" s="147" t="s">
        <v>29</v>
      </c>
      <c r="BY5" s="147" t="s">
        <v>5</v>
      </c>
      <c r="BZ5" s="147" t="s">
        <v>0</v>
      </c>
      <c r="CA5" s="147" t="s">
        <v>29</v>
      </c>
      <c r="CB5" s="147" t="s">
        <v>5</v>
      </c>
      <c r="CC5" s="147" t="s">
        <v>0</v>
      </c>
      <c r="CD5" s="147" t="s">
        <v>29</v>
      </c>
      <c r="CE5" s="147" t="s">
        <v>5</v>
      </c>
      <c r="CF5" s="147" t="s">
        <v>0</v>
      </c>
    </row>
    <row r="6" spans="1:90">
      <c r="A6" s="150"/>
      <c r="B6" s="171"/>
      <c r="C6" s="147"/>
      <c r="D6" s="50" t="s">
        <v>29</v>
      </c>
      <c r="E6" s="50" t="s">
        <v>5</v>
      </c>
      <c r="F6" s="50" t="s">
        <v>0</v>
      </c>
      <c r="G6" s="50" t="s">
        <v>29</v>
      </c>
      <c r="H6" s="50" t="s">
        <v>5</v>
      </c>
      <c r="I6" s="50" t="s">
        <v>0</v>
      </c>
      <c r="J6" s="50" t="s">
        <v>29</v>
      </c>
      <c r="K6" s="50" t="s">
        <v>5</v>
      </c>
      <c r="L6" s="50" t="s">
        <v>0</v>
      </c>
      <c r="M6" s="50" t="s">
        <v>29</v>
      </c>
      <c r="N6" s="50" t="s">
        <v>5</v>
      </c>
      <c r="O6" s="50" t="s">
        <v>0</v>
      </c>
      <c r="P6" s="50" t="s">
        <v>29</v>
      </c>
      <c r="Q6" s="50" t="s">
        <v>5</v>
      </c>
      <c r="R6" s="50" t="s">
        <v>0</v>
      </c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50" t="s">
        <v>29</v>
      </c>
      <c r="AF6" s="50" t="s">
        <v>5</v>
      </c>
      <c r="AG6" s="50" t="s">
        <v>0</v>
      </c>
      <c r="AH6" s="50" t="s">
        <v>29</v>
      </c>
      <c r="AI6" s="50" t="s">
        <v>5</v>
      </c>
      <c r="AJ6" s="50" t="s">
        <v>0</v>
      </c>
      <c r="AK6" s="50" t="s">
        <v>29</v>
      </c>
      <c r="AL6" s="50" t="s">
        <v>5</v>
      </c>
      <c r="AM6" s="50" t="s">
        <v>0</v>
      </c>
      <c r="AN6" s="50" t="s">
        <v>29</v>
      </c>
      <c r="AO6" s="50" t="s">
        <v>5</v>
      </c>
      <c r="AP6" s="50" t="s">
        <v>0</v>
      </c>
      <c r="AQ6" s="50" t="s">
        <v>29</v>
      </c>
      <c r="AR6" s="50" t="s">
        <v>5</v>
      </c>
      <c r="AS6" s="50" t="s">
        <v>0</v>
      </c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50" t="s">
        <v>29</v>
      </c>
      <c r="BG6" s="50" t="s">
        <v>5</v>
      </c>
      <c r="BH6" s="50" t="s">
        <v>0</v>
      </c>
      <c r="BI6" s="50" t="s">
        <v>29</v>
      </c>
      <c r="BJ6" s="50" t="s">
        <v>5</v>
      </c>
      <c r="BK6" s="50" t="s">
        <v>0</v>
      </c>
      <c r="BL6" s="50" t="s">
        <v>29</v>
      </c>
      <c r="BM6" s="50" t="s">
        <v>5</v>
      </c>
      <c r="BN6" s="50" t="s">
        <v>0</v>
      </c>
      <c r="BO6" s="50" t="s">
        <v>29</v>
      </c>
      <c r="BP6" s="50" t="s">
        <v>5</v>
      </c>
      <c r="BQ6" s="50" t="s">
        <v>0</v>
      </c>
      <c r="BR6" s="50" t="s">
        <v>29</v>
      </c>
      <c r="BS6" s="50" t="s">
        <v>5</v>
      </c>
      <c r="BT6" s="50" t="s">
        <v>0</v>
      </c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</row>
    <row r="7" spans="1:90">
      <c r="A7" s="9">
        <v>1</v>
      </c>
      <c r="B7" s="9">
        <v>2</v>
      </c>
      <c r="C7" s="9">
        <v>3</v>
      </c>
      <c r="D7" s="9">
        <v>4</v>
      </c>
      <c r="E7" s="39">
        <v>5</v>
      </c>
      <c r="F7" s="9">
        <v>6</v>
      </c>
      <c r="G7" s="39">
        <v>7</v>
      </c>
      <c r="H7" s="9">
        <v>8</v>
      </c>
      <c r="I7" s="39">
        <v>9</v>
      </c>
      <c r="J7" s="9">
        <v>10</v>
      </c>
      <c r="K7" s="39">
        <v>11</v>
      </c>
      <c r="L7" s="9">
        <v>12</v>
      </c>
      <c r="M7" s="39">
        <v>13</v>
      </c>
      <c r="N7" s="9">
        <v>14</v>
      </c>
      <c r="O7" s="39">
        <v>15</v>
      </c>
      <c r="P7" s="9">
        <v>16</v>
      </c>
      <c r="Q7" s="39">
        <v>17</v>
      </c>
      <c r="R7" s="9">
        <v>18</v>
      </c>
      <c r="S7" s="9">
        <v>4</v>
      </c>
      <c r="T7" s="39">
        <v>5</v>
      </c>
      <c r="U7" s="9">
        <v>6</v>
      </c>
      <c r="V7" s="39">
        <v>7</v>
      </c>
      <c r="W7" s="9">
        <v>8</v>
      </c>
      <c r="X7" s="39">
        <v>9</v>
      </c>
      <c r="Y7" s="9">
        <v>10</v>
      </c>
      <c r="Z7" s="39">
        <v>11</v>
      </c>
      <c r="AA7" s="9">
        <v>12</v>
      </c>
      <c r="AB7" s="39">
        <v>13</v>
      </c>
      <c r="AC7" s="9">
        <v>14</v>
      </c>
      <c r="AD7" s="39">
        <v>15</v>
      </c>
      <c r="AE7" s="9">
        <v>4</v>
      </c>
      <c r="AF7" s="39">
        <v>5</v>
      </c>
      <c r="AG7" s="9">
        <v>6</v>
      </c>
      <c r="AH7" s="39">
        <v>7</v>
      </c>
      <c r="AI7" s="9">
        <v>8</v>
      </c>
      <c r="AJ7" s="39">
        <v>9</v>
      </c>
      <c r="AK7" s="9">
        <v>10</v>
      </c>
      <c r="AL7" s="39">
        <v>11</v>
      </c>
      <c r="AM7" s="9">
        <v>12</v>
      </c>
      <c r="AN7" s="39">
        <v>13</v>
      </c>
      <c r="AO7" s="9">
        <v>14</v>
      </c>
      <c r="AP7" s="39">
        <v>15</v>
      </c>
      <c r="AQ7" s="9">
        <v>16</v>
      </c>
      <c r="AR7" s="39">
        <v>17</v>
      </c>
      <c r="AS7" s="9">
        <v>18</v>
      </c>
      <c r="AT7" s="9">
        <v>4</v>
      </c>
      <c r="AU7" s="39">
        <v>5</v>
      </c>
      <c r="AV7" s="9">
        <v>6</v>
      </c>
      <c r="AW7" s="39">
        <v>7</v>
      </c>
      <c r="AX7" s="9">
        <v>8</v>
      </c>
      <c r="AY7" s="39">
        <v>9</v>
      </c>
      <c r="AZ7" s="9">
        <v>10</v>
      </c>
      <c r="BA7" s="39">
        <v>11</v>
      </c>
      <c r="BB7" s="9">
        <v>12</v>
      </c>
      <c r="BC7" s="39">
        <v>13</v>
      </c>
      <c r="BD7" s="9">
        <v>14</v>
      </c>
      <c r="BE7" s="39">
        <v>15</v>
      </c>
      <c r="BF7" s="9">
        <v>4</v>
      </c>
      <c r="BG7" s="39">
        <v>5</v>
      </c>
      <c r="BH7" s="9">
        <v>6</v>
      </c>
      <c r="BI7" s="39">
        <v>7</v>
      </c>
      <c r="BJ7" s="9">
        <v>8</v>
      </c>
      <c r="BK7" s="39">
        <v>9</v>
      </c>
      <c r="BL7" s="9">
        <v>10</v>
      </c>
      <c r="BM7" s="39">
        <v>11</v>
      </c>
      <c r="BN7" s="9">
        <v>12</v>
      </c>
      <c r="BO7" s="39">
        <v>13</v>
      </c>
      <c r="BP7" s="9">
        <v>14</v>
      </c>
      <c r="BQ7" s="39">
        <v>15</v>
      </c>
      <c r="BR7" s="9">
        <v>16</v>
      </c>
      <c r="BS7" s="39">
        <v>17</v>
      </c>
      <c r="BT7" s="9">
        <v>18</v>
      </c>
      <c r="BU7" s="9">
        <v>4</v>
      </c>
      <c r="BV7" s="39">
        <v>5</v>
      </c>
      <c r="BW7" s="9">
        <v>6</v>
      </c>
      <c r="BX7" s="39">
        <v>7</v>
      </c>
      <c r="BY7" s="9">
        <v>8</v>
      </c>
      <c r="BZ7" s="39">
        <v>9</v>
      </c>
      <c r="CA7" s="9">
        <v>10</v>
      </c>
      <c r="CB7" s="39">
        <v>11</v>
      </c>
      <c r="CC7" s="9">
        <v>12</v>
      </c>
      <c r="CD7" s="39">
        <v>13</v>
      </c>
      <c r="CE7" s="9">
        <v>14</v>
      </c>
      <c r="CF7" s="39">
        <v>15</v>
      </c>
    </row>
    <row r="8" spans="1:90" ht="36" customHeight="1">
      <c r="A8" s="10">
        <v>1</v>
      </c>
      <c r="B8" s="167" t="s">
        <v>131</v>
      </c>
      <c r="C8" s="118" t="s">
        <v>41</v>
      </c>
      <c r="D8" s="2">
        <f>+'2020'!AQ10</f>
        <v>623877</v>
      </c>
      <c r="E8" s="2">
        <f>+'2020'!AR10</f>
        <v>502405</v>
      </c>
      <c r="F8" s="2">
        <f>+'2020'!AS10</f>
        <v>1126282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 t="str">
        <f t="shared" ref="S8:U8" si="0">IF(G8=0,"",G8/D8%)</f>
        <v/>
      </c>
      <c r="T8" s="15" t="str">
        <f t="shared" si="0"/>
        <v/>
      </c>
      <c r="U8" s="15" t="str">
        <f t="shared" si="0"/>
        <v/>
      </c>
      <c r="V8" s="15" t="str">
        <f t="shared" ref="V8:X8" si="1">IF(J8=0,"",J8/D8%)</f>
        <v/>
      </c>
      <c r="W8" s="15" t="str">
        <f t="shared" si="1"/>
        <v/>
      </c>
      <c r="X8" s="15" t="str">
        <f t="shared" si="1"/>
        <v/>
      </c>
      <c r="Y8" s="15" t="str">
        <f t="shared" ref="Y8:AA8" si="2">IF(M8=0,"",M8/D8%)</f>
        <v/>
      </c>
      <c r="Z8" s="15" t="str">
        <f t="shared" si="2"/>
        <v/>
      </c>
      <c r="AA8" s="15" t="str">
        <f t="shared" si="2"/>
        <v/>
      </c>
      <c r="AB8" s="15" t="str">
        <f t="shared" ref="AB8:AD8" si="3">IF(P8=0,"",P8/D8%)</f>
        <v/>
      </c>
      <c r="AC8" s="15" t="str">
        <f t="shared" si="3"/>
        <v/>
      </c>
      <c r="AD8" s="15" t="str">
        <f t="shared" si="3"/>
        <v/>
      </c>
      <c r="AE8" s="2">
        <f>+'2020'!CJ10</f>
        <v>47877</v>
      </c>
      <c r="AF8" s="2">
        <f>+'2020'!CK10</f>
        <v>40371</v>
      </c>
      <c r="AG8" s="2">
        <f>+'2020'!CL10</f>
        <v>88248</v>
      </c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 t="str">
        <f t="shared" ref="AT8" si="4">IF(AH8=0,"",AH8/AE8%)</f>
        <v/>
      </c>
      <c r="AU8" s="11" t="str">
        <f t="shared" ref="AU8" si="5">IF(AI8=0,"",AI8/AF8%)</f>
        <v/>
      </c>
      <c r="AV8" s="11" t="str">
        <f t="shared" ref="AV8" si="6">IF(AJ8=0,"",AJ8/AG8%)</f>
        <v/>
      </c>
      <c r="AW8" s="11" t="str">
        <f t="shared" ref="AW8" si="7">IF(AK8=0,"",AK8/AE8%)</f>
        <v/>
      </c>
      <c r="AX8" s="11" t="str">
        <f t="shared" ref="AX8" si="8">IF(AL8=0,"",AL8/AF8%)</f>
        <v/>
      </c>
      <c r="AY8" s="11" t="str">
        <f t="shared" ref="AY8" si="9">IF(AM8=0,"",AM8/AG8%)</f>
        <v/>
      </c>
      <c r="AZ8" s="11" t="str">
        <f t="shared" ref="AZ8" si="10">IF(AN8=0,"",AN8/AE8%)</f>
        <v/>
      </c>
      <c r="BA8" s="11" t="str">
        <f t="shared" ref="BA8" si="11">IF(AO8=0,"",AO8/AF8%)</f>
        <v/>
      </c>
      <c r="BB8" s="11" t="str">
        <f t="shared" ref="BB8" si="12">IF(AP8=0,"",AP8/AG8%)</f>
        <v/>
      </c>
      <c r="BC8" s="11" t="str">
        <f t="shared" ref="BC8:BE9" si="13">IF(AQ8=0,"",AQ8/AE8%)</f>
        <v/>
      </c>
      <c r="BD8" s="11" t="str">
        <f t="shared" si="13"/>
        <v/>
      </c>
      <c r="BE8" s="11" t="str">
        <f t="shared" si="13"/>
        <v/>
      </c>
      <c r="BF8" s="2">
        <f>+'2020'!EC10</f>
        <v>19290</v>
      </c>
      <c r="BG8" s="2">
        <f>+'2020'!ED10</f>
        <v>17772</v>
      </c>
      <c r="BH8" s="2">
        <f>+'2020'!EE10</f>
        <v>37062</v>
      </c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 t="str">
        <f t="shared" ref="BU8" si="14">IF(BI8=0,"",BI8/BF8%)</f>
        <v/>
      </c>
      <c r="BV8" s="15" t="str">
        <f t="shared" ref="BV8" si="15">IF(BJ8=0,"",BJ8/BG8%)</f>
        <v/>
      </c>
      <c r="BW8" s="15" t="str">
        <f t="shared" ref="BW8" si="16">IF(BK8=0,"",BK8/BH8%)</f>
        <v/>
      </c>
      <c r="BX8" s="15" t="str">
        <f t="shared" ref="BX8" si="17">IF(BL8=0,"",BL8/BF8%)</f>
        <v/>
      </c>
      <c r="BY8" s="15" t="str">
        <f t="shared" ref="BY8" si="18">IF(BM8=0,"",BM8/BG8%)</f>
        <v/>
      </c>
      <c r="BZ8" s="15" t="str">
        <f t="shared" ref="BZ8" si="19">IF(BN8=0,"",BN8/BH8%)</f>
        <v/>
      </c>
      <c r="CA8" s="15" t="str">
        <f t="shared" ref="CA8" si="20">IF(BO8=0,"",BO8/BF8%)</f>
        <v/>
      </c>
      <c r="CB8" s="15" t="str">
        <f t="shared" ref="CB8" si="21">IF(BP8=0,"",BP8/BG8%)</f>
        <v/>
      </c>
      <c r="CC8" s="15" t="str">
        <f t="shared" ref="CC8" si="22">IF(BQ8=0,"",BQ8/BH8%)</f>
        <v/>
      </c>
      <c r="CD8" s="15" t="str">
        <f t="shared" ref="CD8:CF9" si="23">IF(BR8=0,"",BR8/BF8%)</f>
        <v/>
      </c>
      <c r="CE8" s="15" t="str">
        <f t="shared" si="23"/>
        <v/>
      </c>
      <c r="CF8" s="15" t="str">
        <f t="shared" si="23"/>
        <v/>
      </c>
    </row>
    <row r="9" spans="1:90" ht="28.5">
      <c r="A9" s="10">
        <v>2</v>
      </c>
      <c r="B9" s="168"/>
      <c r="C9" s="118" t="s">
        <v>125</v>
      </c>
      <c r="D9" s="2">
        <f>+'2020'!AQ11</f>
        <v>45960</v>
      </c>
      <c r="E9" s="2">
        <f>+'2020'!AR11</f>
        <v>40430</v>
      </c>
      <c r="F9" s="2">
        <f>+'2020'!AS11</f>
        <v>86390</v>
      </c>
      <c r="G9" s="3">
        <v>3422</v>
      </c>
      <c r="H9" s="3">
        <v>6955</v>
      </c>
      <c r="I9" s="3">
        <f>+G9+H9</f>
        <v>10377</v>
      </c>
      <c r="J9" s="3">
        <v>17175</v>
      </c>
      <c r="K9" s="3">
        <v>15657</v>
      </c>
      <c r="L9" s="3">
        <f>+J9+K9</f>
        <v>32832</v>
      </c>
      <c r="M9" s="2">
        <v>25363</v>
      </c>
      <c r="N9" s="2">
        <v>17818</v>
      </c>
      <c r="O9" s="3">
        <f>+M9+N9</f>
        <v>43181</v>
      </c>
      <c r="P9" s="15"/>
      <c r="Q9" s="15"/>
      <c r="R9" s="15"/>
      <c r="S9" s="19">
        <f t="shared" ref="S9" si="24">IF(G9=0,"",G9/D9%)</f>
        <v>7.4456048738033065</v>
      </c>
      <c r="T9" s="19">
        <f t="shared" ref="T9" si="25">IF(H9=0,"",H9/E9%)</f>
        <v>17.20257234726688</v>
      </c>
      <c r="U9" s="19">
        <f t="shared" ref="U9" si="26">IF(I9=0,"",I9/F9%)</f>
        <v>12.011806922097465</v>
      </c>
      <c r="V9" s="19">
        <f t="shared" ref="V9" si="27">IF(J9=0,"",J9/D9%)</f>
        <v>37.369451697127936</v>
      </c>
      <c r="W9" s="19">
        <f t="shared" ref="W9" si="28">IF(K9=0,"",K9/E9%)</f>
        <v>38.726193420727185</v>
      </c>
      <c r="X9" s="19">
        <f t="shared" ref="X9" si="29">IF(L9=0,"",L9/F9%)</f>
        <v>38.004398657251997</v>
      </c>
      <c r="Y9" s="19">
        <f t="shared" ref="Y9" si="30">IF(M9=0,"",M9/D9%)</f>
        <v>55.184943429068753</v>
      </c>
      <c r="Z9" s="19">
        <f t="shared" ref="Z9" si="31">IF(N9=0,"",N9/E9%)</f>
        <v>44.071234232005935</v>
      </c>
      <c r="AA9" s="19">
        <f t="shared" ref="AA9" si="32">IF(O9=0,"",O9/F9%)</f>
        <v>49.98379442065054</v>
      </c>
      <c r="AB9" s="15" t="str">
        <f t="shared" ref="AB9" si="33">IF(P9=0,"",P9/D9%)</f>
        <v/>
      </c>
      <c r="AC9" s="15" t="str">
        <f t="shared" ref="AC9" si="34">IF(Q9=0,"",Q9/E9%)</f>
        <v/>
      </c>
      <c r="AD9" s="15" t="str">
        <f t="shared" ref="AD9" si="35">IF(R9=0,"",R9/F9%)</f>
        <v/>
      </c>
      <c r="AE9" s="2">
        <f>+'2020'!CJ11</f>
        <v>2037</v>
      </c>
      <c r="AF9" s="2">
        <f>+'2020'!CK11</f>
        <v>1720</v>
      </c>
      <c r="AG9" s="2">
        <f>+'2020'!CL11</f>
        <v>3757</v>
      </c>
      <c r="AH9" s="3">
        <v>162</v>
      </c>
      <c r="AI9" s="3">
        <v>244</v>
      </c>
      <c r="AJ9" s="3">
        <f>+AH9+AI9</f>
        <v>406</v>
      </c>
      <c r="AK9" s="3">
        <v>469</v>
      </c>
      <c r="AL9" s="3">
        <v>497</v>
      </c>
      <c r="AM9" s="3">
        <f>+AK9+AL9</f>
        <v>966</v>
      </c>
      <c r="AN9" s="3">
        <v>1406</v>
      </c>
      <c r="AO9" s="3">
        <v>979</v>
      </c>
      <c r="AP9" s="3">
        <f>+AN9+AO9</f>
        <v>2385</v>
      </c>
      <c r="AQ9" s="11"/>
      <c r="AR9" s="11"/>
      <c r="AS9" s="11"/>
      <c r="AT9" s="19">
        <f t="shared" ref="AT9" si="36">IF(AH9=0,"",AH9/AE9%)</f>
        <v>7.9528718703976429</v>
      </c>
      <c r="AU9" s="19">
        <f t="shared" ref="AU9" si="37">IF(AI9=0,"",AI9/AF9%)</f>
        <v>14.186046511627907</v>
      </c>
      <c r="AV9" s="19">
        <f t="shared" ref="AV9" si="38">IF(AJ9=0,"",AJ9/AG9%)</f>
        <v>10.806494543518765</v>
      </c>
      <c r="AW9" s="19">
        <f t="shared" ref="AW9" si="39">IF(AK9=0,"",AK9/AE9%)</f>
        <v>23.024054982817869</v>
      </c>
      <c r="AX9" s="19">
        <f t="shared" ref="AX9" si="40">IF(AL9=0,"",AL9/AF9%)</f>
        <v>28.895348837209305</v>
      </c>
      <c r="AY9" s="19">
        <f t="shared" ref="AY9" si="41">IF(AM9=0,"",AM9/AG9%)</f>
        <v>25.712004258717062</v>
      </c>
      <c r="AZ9" s="19">
        <f t="shared" ref="AZ9" si="42">IF(AN9=0,"",AN9/AE9%)</f>
        <v>69.023073146784483</v>
      </c>
      <c r="BA9" s="19">
        <f t="shared" ref="BA9" si="43">IF(AO9=0,"",AO9/AF9%)</f>
        <v>56.918604651162795</v>
      </c>
      <c r="BB9" s="19">
        <f t="shared" ref="BB9" si="44">IF(AP9=0,"",AP9/AG9%)</f>
        <v>63.481501197764175</v>
      </c>
      <c r="BC9" s="11" t="str">
        <f t="shared" si="13"/>
        <v/>
      </c>
      <c r="BD9" s="11" t="str">
        <f t="shared" si="13"/>
        <v/>
      </c>
      <c r="BE9" s="11" t="str">
        <f t="shared" si="13"/>
        <v/>
      </c>
      <c r="BF9" s="2">
        <f>+'2020'!EC11</f>
        <v>1464</v>
      </c>
      <c r="BG9" s="2">
        <f>+'2020'!ED11</f>
        <v>1565</v>
      </c>
      <c r="BH9" s="2">
        <f>+'2020'!EE11</f>
        <v>3029</v>
      </c>
      <c r="BI9" s="3">
        <v>476</v>
      </c>
      <c r="BJ9" s="3">
        <v>658</v>
      </c>
      <c r="BK9" s="3">
        <f>+BI9+BJ9</f>
        <v>1134</v>
      </c>
      <c r="BL9" s="3">
        <v>351</v>
      </c>
      <c r="BM9" s="3">
        <v>307</v>
      </c>
      <c r="BN9" s="3">
        <f>+BL9+BM9</f>
        <v>658</v>
      </c>
      <c r="BO9" s="2">
        <v>637</v>
      </c>
      <c r="BP9" s="2">
        <v>600</v>
      </c>
      <c r="BQ9" s="3">
        <f>+BO9+BP9</f>
        <v>1237</v>
      </c>
      <c r="BR9" s="15"/>
      <c r="BS9" s="15"/>
      <c r="BT9" s="15"/>
      <c r="BU9" s="19">
        <f t="shared" ref="BU9" si="45">IF(BI9=0,"",BI9/BF9%)</f>
        <v>32.513661202185794</v>
      </c>
      <c r="BV9" s="19">
        <f t="shared" ref="BV9" si="46">IF(BJ9=0,"",BJ9/BG9%)</f>
        <v>42.04472843450479</v>
      </c>
      <c r="BW9" s="19">
        <f t="shared" ref="BW9" si="47">IF(BK9=0,"",BK9/BH9%)</f>
        <v>37.438098382304389</v>
      </c>
      <c r="BX9" s="19">
        <f t="shared" ref="BX9" si="48">IF(BL9=0,"",BL9/BF9%)</f>
        <v>23.975409836065573</v>
      </c>
      <c r="BY9" s="19">
        <f t="shared" ref="BY9" si="49">IF(BM9=0,"",BM9/BG9%)</f>
        <v>19.616613418530353</v>
      </c>
      <c r="BZ9" s="19">
        <f t="shared" ref="BZ9" si="50">IF(BN9=0,"",BN9/BH9%)</f>
        <v>21.72334103664576</v>
      </c>
      <c r="CA9" s="19">
        <f t="shared" ref="CA9" si="51">IF(BO9=0,"",BO9/BF9%)</f>
        <v>43.510928961748633</v>
      </c>
      <c r="CB9" s="19">
        <f t="shared" ref="CB9" si="52">IF(BP9=0,"",BP9/BG9%)</f>
        <v>38.338658146964853</v>
      </c>
      <c r="CC9" s="19">
        <f t="shared" ref="CC9" si="53">IF(BQ9=0,"",BQ9/BH9%)</f>
        <v>40.838560581049855</v>
      </c>
      <c r="CD9" s="15" t="str">
        <f t="shared" si="23"/>
        <v/>
      </c>
      <c r="CE9" s="15" t="str">
        <f t="shared" ref="CE9:CE10" si="54">IF(BS9=0,"",BS9/BG9%)</f>
        <v/>
      </c>
      <c r="CF9" s="15" t="str">
        <f t="shared" si="23"/>
        <v/>
      </c>
    </row>
    <row r="10" spans="1:90" s="54" customFormat="1" ht="28.5">
      <c r="A10" s="10">
        <v>3</v>
      </c>
      <c r="B10" s="123" t="s">
        <v>132</v>
      </c>
      <c r="C10" s="118" t="s">
        <v>42</v>
      </c>
      <c r="D10" s="2">
        <f>+'2020'!AQ12</f>
        <v>256212</v>
      </c>
      <c r="E10" s="2">
        <f>+'2020'!AR12</f>
        <v>257364</v>
      </c>
      <c r="F10" s="2">
        <f>+'2020'!AS12</f>
        <v>513576</v>
      </c>
      <c r="G10" s="3">
        <v>9253</v>
      </c>
      <c r="H10" s="3">
        <v>9546</v>
      </c>
      <c r="I10" s="3">
        <f>+G10+H10</f>
        <v>18799</v>
      </c>
      <c r="J10" s="3">
        <v>50992</v>
      </c>
      <c r="K10" s="3">
        <v>47541</v>
      </c>
      <c r="L10" s="3">
        <f>+J10+K10</f>
        <v>98533</v>
      </c>
      <c r="M10" s="2">
        <v>181861</v>
      </c>
      <c r="N10" s="2">
        <v>186243</v>
      </c>
      <c r="O10" s="3">
        <f>+M10+N10</f>
        <v>368104</v>
      </c>
      <c r="P10" s="2">
        <v>14106</v>
      </c>
      <c r="Q10" s="2">
        <v>14034</v>
      </c>
      <c r="R10" s="32">
        <f>P10+Q10</f>
        <v>28140</v>
      </c>
      <c r="S10" s="19">
        <f t="shared" ref="S10" si="55">IF(G10=0,"",G10/D10%)</f>
        <v>3.6114623827143149</v>
      </c>
      <c r="T10" s="19">
        <f t="shared" ref="T10" si="56">IF(H10=0,"",H10/E10%)</f>
        <v>3.7091434699491774</v>
      </c>
      <c r="U10" s="19">
        <f t="shared" ref="U10" si="57">IF(I10=0,"",I10/F10%)</f>
        <v>3.6604124803339717</v>
      </c>
      <c r="V10" s="19">
        <f t="shared" ref="V10" si="58">IF(J10=0,"",J10/D10%)</f>
        <v>19.902268433953132</v>
      </c>
      <c r="W10" s="19">
        <f t="shared" ref="W10" si="59">IF(K10=0,"",K10/E10%)</f>
        <v>18.472280505431996</v>
      </c>
      <c r="X10" s="19">
        <f t="shared" ref="X10" si="60">IF(L10=0,"",L10/F10%)</f>
        <v>19.185670669968999</v>
      </c>
      <c r="Y10" s="19">
        <f t="shared" ref="Y10" si="61">IF(M10=0,"",M10/D10%)</f>
        <v>70.980672255788178</v>
      </c>
      <c r="Z10" s="19">
        <f t="shared" ref="Z10" si="62">IF(N10=0,"",N10/E10%)</f>
        <v>72.365598918263629</v>
      </c>
      <c r="AA10" s="19">
        <f t="shared" ref="AA10" si="63">IF(O10=0,"",O10/F10%)</f>
        <v>71.674688848388556</v>
      </c>
      <c r="AB10" s="90">
        <f t="shared" ref="AB10" si="64">IF(P10=0,"",P10/D10%)</f>
        <v>5.5055969275443779</v>
      </c>
      <c r="AC10" s="90">
        <f t="shared" ref="AC10" si="65">IF(Q10=0,"",Q10/E10%)</f>
        <v>5.4529771063552017</v>
      </c>
      <c r="AD10" s="90">
        <f t="shared" ref="AD10" si="66">IF(R10=0,"",R10/F10%)</f>
        <v>5.4792280013084724</v>
      </c>
      <c r="AE10" s="2">
        <f>+'2020'!CJ12</f>
        <v>45460</v>
      </c>
      <c r="AF10" s="2">
        <f>+'2020'!CK12</f>
        <v>51476</v>
      </c>
      <c r="AG10" s="2">
        <f>+'2020'!CL12</f>
        <v>96936</v>
      </c>
      <c r="AH10" s="3">
        <v>2643</v>
      </c>
      <c r="AI10" s="3">
        <v>2711</v>
      </c>
      <c r="AJ10" s="3">
        <f>+AH10+AI10</f>
        <v>5354</v>
      </c>
      <c r="AK10" s="3">
        <v>12321</v>
      </c>
      <c r="AL10" s="3">
        <v>11091</v>
      </c>
      <c r="AM10" s="3">
        <f>+AK10+AL10</f>
        <v>23412</v>
      </c>
      <c r="AN10" s="2">
        <v>25901</v>
      </c>
      <c r="AO10" s="2">
        <v>32476</v>
      </c>
      <c r="AP10" s="3">
        <f>+AN10+AO10</f>
        <v>58377</v>
      </c>
      <c r="AQ10" s="2">
        <v>4595</v>
      </c>
      <c r="AR10" s="2">
        <v>5198</v>
      </c>
      <c r="AS10" s="3">
        <f>+AQ10+AR10</f>
        <v>9793</v>
      </c>
      <c r="AT10" s="19">
        <f t="shared" ref="AT10" si="67">IF(AH10=0,"",AH10/AE10%)</f>
        <v>5.8139023317201932</v>
      </c>
      <c r="AU10" s="19">
        <f t="shared" ref="AU10" si="68">IF(AI10=0,"",AI10/AF10%)</f>
        <v>5.2665319760665161</v>
      </c>
      <c r="AV10" s="19">
        <f t="shared" ref="AV10" si="69">IF(AJ10=0,"",AJ10/AG10%)</f>
        <v>5.5232318230585129</v>
      </c>
      <c r="AW10" s="19">
        <f t="shared" ref="AW10" si="70">IF(AK10=0,"",AK10/AE10%)</f>
        <v>27.102947646282445</v>
      </c>
      <c r="AX10" s="19">
        <f t="shared" ref="AX10" si="71">IF(AL10=0,"",AL10/AF10%)</f>
        <v>21.545963167301267</v>
      </c>
      <c r="AY10" s="19">
        <f t="shared" ref="AY10" si="72">IF(AM10=0,"",AM10/AG10%)</f>
        <v>24.152017826194601</v>
      </c>
      <c r="AZ10" s="19">
        <f t="shared" ref="AZ10" si="73">IF(AN10=0,"",AN10/AE10%)</f>
        <v>56.975362956445224</v>
      </c>
      <c r="BA10" s="19">
        <f t="shared" ref="BA10" si="74">IF(AO10=0,"",AO10/AF10%)</f>
        <v>63.089595151138397</v>
      </c>
      <c r="BB10" s="19">
        <f t="shared" ref="BB10" si="75">IF(AP10=0,"",AP10/AG10%)</f>
        <v>60.222208467442435</v>
      </c>
      <c r="BC10" s="19">
        <f t="shared" ref="BC10" si="76">IF(AQ10=0,"",AQ10/AE10%)</f>
        <v>10.107787065552133</v>
      </c>
      <c r="BD10" s="19">
        <f t="shared" ref="BD10" si="77">IF(AR10=0,"",AR10/AF10%)</f>
        <v>10.097909705493823</v>
      </c>
      <c r="BE10" s="19">
        <f t="shared" ref="BE10" si="78">IF(AS10=0,"",AS10/AG10%)</f>
        <v>10.102541883304449</v>
      </c>
      <c r="BF10" s="2">
        <f>+'2020'!EC12</f>
        <v>11937</v>
      </c>
      <c r="BG10" s="2">
        <f>+'2020'!ED12</f>
        <v>12795</v>
      </c>
      <c r="BH10" s="2">
        <f>+'2020'!EE12</f>
        <v>24732</v>
      </c>
      <c r="BI10" s="3">
        <v>1555</v>
      </c>
      <c r="BJ10" s="3">
        <v>1502</v>
      </c>
      <c r="BK10" s="3">
        <f>+BI10+BJ10</f>
        <v>3057</v>
      </c>
      <c r="BL10" s="3">
        <v>2681</v>
      </c>
      <c r="BM10" s="3">
        <v>2193</v>
      </c>
      <c r="BN10" s="3">
        <f>+BL10+BM10</f>
        <v>4874</v>
      </c>
      <c r="BO10" s="2">
        <v>5913</v>
      </c>
      <c r="BP10" s="2">
        <v>7172</v>
      </c>
      <c r="BQ10" s="3">
        <f>+BO10+BP10</f>
        <v>13085</v>
      </c>
      <c r="BR10" s="2">
        <v>1788</v>
      </c>
      <c r="BS10" s="2">
        <v>1928</v>
      </c>
      <c r="BT10" s="3">
        <f>+BR10+BS10</f>
        <v>3716</v>
      </c>
      <c r="BU10" s="19">
        <f t="shared" ref="BU10" si="79">IF(BI10=0,"",BI10/BF10%)</f>
        <v>13.026723632403451</v>
      </c>
      <c r="BV10" s="19">
        <f t="shared" ref="BV10" si="80">IF(BJ10=0,"",BJ10/BG10%)</f>
        <v>11.7389605314576</v>
      </c>
      <c r="BW10" s="19">
        <f t="shared" ref="BW10" si="81">IF(BK10=0,"",BK10/BH10%)</f>
        <v>12.360504609412907</v>
      </c>
      <c r="BX10" s="19">
        <f t="shared" ref="BX10" si="82">IF(BL10=0,"",BL10/BF10%)</f>
        <v>22.459579458825498</v>
      </c>
      <c r="BY10" s="19">
        <f t="shared" ref="BY10" si="83">IF(BM10=0,"",BM10/BG10%)</f>
        <v>17.139507620164125</v>
      </c>
      <c r="BZ10" s="19">
        <f t="shared" ref="BZ10" si="84">IF(BN10=0,"",BN10/BH10%)</f>
        <v>19.707261846999838</v>
      </c>
      <c r="CA10" s="19">
        <f t="shared" ref="CA10" si="85">IF(BO10=0,"",BO10/BF10%)</f>
        <v>49.535059060065343</v>
      </c>
      <c r="CB10" s="19">
        <f t="shared" ref="CB10" si="86">IF(BP10=0,"",BP10/BG10%)</f>
        <v>56.05314576006252</v>
      </c>
      <c r="CC10" s="19">
        <f t="shared" ref="CC10" si="87">IF(BQ10=0,"",BQ10/BH10%)</f>
        <v>52.907164806728126</v>
      </c>
      <c r="CD10" s="19">
        <f t="shared" ref="CD10" si="88">IF(BR10=0,"",BR10/BF10%)</f>
        <v>14.978637848705704</v>
      </c>
      <c r="CE10" s="19">
        <f t="shared" si="54"/>
        <v>15.068386088315748</v>
      </c>
      <c r="CF10" s="19">
        <f t="shared" ref="CF10" si="89">IF(BT10=0,"",BT10/BH10%)</f>
        <v>15.025068736859131</v>
      </c>
    </row>
    <row r="11" spans="1:90" s="54" customFormat="1" ht="33.75" customHeight="1">
      <c r="A11" s="10">
        <v>4</v>
      </c>
      <c r="B11" s="124" t="s">
        <v>134</v>
      </c>
      <c r="C11" s="118" t="s">
        <v>43</v>
      </c>
      <c r="D11" s="2">
        <f>+'2020'!AQ13</f>
        <v>92084</v>
      </c>
      <c r="E11" s="2">
        <f>+'2020'!AR13</f>
        <v>91157</v>
      </c>
      <c r="F11" s="2">
        <f>+'2020'!AS13</f>
        <v>183241</v>
      </c>
      <c r="G11" s="3">
        <v>57342</v>
      </c>
      <c r="H11" s="3">
        <v>74559</v>
      </c>
      <c r="I11" s="3">
        <f t="shared" ref="I11:I17" si="90">+G11+H11</f>
        <v>131901</v>
      </c>
      <c r="J11" s="3">
        <v>11436</v>
      </c>
      <c r="K11" s="3">
        <v>4205</v>
      </c>
      <c r="L11" s="3">
        <f>+J11+K11</f>
        <v>15641</v>
      </c>
      <c r="M11" s="3">
        <v>22772</v>
      </c>
      <c r="N11" s="3">
        <v>12158</v>
      </c>
      <c r="O11" s="3">
        <f>+M11+N11</f>
        <v>34930</v>
      </c>
      <c r="P11" s="3">
        <v>534</v>
      </c>
      <c r="Q11" s="3">
        <v>235</v>
      </c>
      <c r="R11" s="32">
        <f>P11+Q11</f>
        <v>769</v>
      </c>
      <c r="S11" s="19">
        <f t="shared" ref="S11" si="91">IF(G11=0,"",G11/D11%)</f>
        <v>62.271404369923111</v>
      </c>
      <c r="T11" s="19">
        <f t="shared" ref="T11" si="92">IF(H11=0,"",H11/E11%)</f>
        <v>81.791853615191371</v>
      </c>
      <c r="U11" s="19">
        <f t="shared" ref="U11" si="93">IF(I11=0,"",I11/F11%)</f>
        <v>71.982252880086875</v>
      </c>
      <c r="V11" s="19">
        <f t="shared" ref="V11" si="94">IF(J11=0,"",J11/D11%)</f>
        <v>12.419095608357587</v>
      </c>
      <c r="W11" s="19">
        <f t="shared" ref="W11" si="95">IF(K11=0,"",K11/E11%)</f>
        <v>4.6129205656175607</v>
      </c>
      <c r="X11" s="19">
        <f t="shared" ref="X11" si="96">IF(L11=0,"",L11/F11%)</f>
        <v>8.5357534612886852</v>
      </c>
      <c r="Y11" s="19">
        <f t="shared" ref="Y11" si="97">IF(M11=0,"",M11/D11%)</f>
        <v>24.729594717866295</v>
      </c>
      <c r="Z11" s="19">
        <f t="shared" ref="Z11" si="98">IF(N11=0,"",N11/E11%)</f>
        <v>13.337428831576291</v>
      </c>
      <c r="AA11" s="19">
        <f t="shared" ref="AA11" si="99">IF(O11=0,"",O11/F11%)</f>
        <v>19.062327754159821</v>
      </c>
      <c r="AB11" s="90">
        <f t="shared" ref="AB11" si="100">IF(P11=0,"",P11/D11%)</f>
        <v>0.57990530385300376</v>
      </c>
      <c r="AC11" s="90">
        <f t="shared" ref="AC11" si="101">IF(Q11=0,"",Q11/E11%)</f>
        <v>0.25779698761477449</v>
      </c>
      <c r="AD11" s="90">
        <f t="shared" ref="AD11" si="102">IF(R11=0,"",R11/F11%)</f>
        <v>0.41966590446461216</v>
      </c>
      <c r="AE11" s="2">
        <f>+'2020'!CJ13</f>
        <v>7697</v>
      </c>
      <c r="AF11" s="2">
        <f>+'2020'!CK13</f>
        <v>7009</v>
      </c>
      <c r="AG11" s="2">
        <f>+'2020'!CL13</f>
        <v>14706</v>
      </c>
      <c r="AH11" s="12">
        <v>5296</v>
      </c>
      <c r="AI11" s="12">
        <v>5985</v>
      </c>
      <c r="AJ11" s="3">
        <f t="shared" ref="AJ11:AJ14" si="103">+AH11+AI11</f>
        <v>11281</v>
      </c>
      <c r="AK11" s="12">
        <v>922</v>
      </c>
      <c r="AL11" s="12">
        <v>338</v>
      </c>
      <c r="AM11" s="3">
        <f>+AK11+AL11</f>
        <v>1260</v>
      </c>
      <c r="AN11" s="12">
        <v>1433</v>
      </c>
      <c r="AO11" s="12">
        <v>666</v>
      </c>
      <c r="AP11" s="3">
        <f>+AN11+AO11</f>
        <v>2099</v>
      </c>
      <c r="AQ11" s="2">
        <v>46</v>
      </c>
      <c r="AR11" s="2">
        <v>20</v>
      </c>
      <c r="AS11" s="3">
        <f>+AQ11+AR11</f>
        <v>66</v>
      </c>
      <c r="AT11" s="19">
        <f t="shared" ref="AT11" si="104">IF(AH11=0,"",AH11/AE11%)</f>
        <v>68.806028322723137</v>
      </c>
      <c r="AU11" s="19">
        <f t="shared" ref="AU11" si="105">IF(AI11=0,"",AI11/AF11%)</f>
        <v>85.390212583820798</v>
      </c>
      <c r="AV11" s="19">
        <f t="shared" ref="AV11" si="106">IF(AJ11=0,"",AJ11/AG11%)</f>
        <v>76.710186318509457</v>
      </c>
      <c r="AW11" s="19">
        <f t="shared" ref="AW11" si="107">IF(AK11=0,"",AK11/AE11%)</f>
        <v>11.978692997271665</v>
      </c>
      <c r="AX11" s="19">
        <f t="shared" ref="AX11" si="108">IF(AL11=0,"",AL11/AF11%)</f>
        <v>4.8223712369810245</v>
      </c>
      <c r="AY11" s="19">
        <f t="shared" ref="AY11" si="109">IF(AM11=0,"",AM11/AG11%)</f>
        <v>8.5679314565483473</v>
      </c>
      <c r="AZ11" s="19">
        <f t="shared" ref="AZ11" si="110">IF(AN11=0,"",AN11/AE11%)</f>
        <v>18.61764323762505</v>
      </c>
      <c r="BA11" s="19">
        <f t="shared" ref="BA11" si="111">IF(AO11=0,"",AO11/AF11%)</f>
        <v>9.5020687687259233</v>
      </c>
      <c r="BB11" s="19">
        <f t="shared" ref="BB11" si="112">IF(AP11=0,"",AP11/AG11%)</f>
        <v>14.273085815313477</v>
      </c>
      <c r="BC11" s="19">
        <f t="shared" ref="BC11:BE11" si="113">IF(AQ11=0,"",AQ11/AE11%)</f>
        <v>0.5976354423801481</v>
      </c>
      <c r="BD11" s="19">
        <f t="shared" si="113"/>
        <v>0.28534741047224993</v>
      </c>
      <c r="BE11" s="19">
        <f t="shared" si="113"/>
        <v>0.44879640962872297</v>
      </c>
      <c r="BF11" s="2">
        <f>+'2020'!EC13</f>
        <v>17054</v>
      </c>
      <c r="BG11" s="2">
        <f>+'2020'!ED13</f>
        <v>17182</v>
      </c>
      <c r="BH11" s="2">
        <f>+'2020'!EE13</f>
        <v>34236</v>
      </c>
      <c r="BI11" s="12">
        <v>12247</v>
      </c>
      <c r="BJ11" s="12">
        <v>14445</v>
      </c>
      <c r="BK11" s="3">
        <f>+BI11+BJ11</f>
        <v>26692</v>
      </c>
      <c r="BL11" s="12">
        <v>1302</v>
      </c>
      <c r="BM11" s="12">
        <v>487</v>
      </c>
      <c r="BN11" s="3">
        <f>+BL11+BM11</f>
        <v>1789</v>
      </c>
      <c r="BO11" s="12">
        <v>3438</v>
      </c>
      <c r="BP11" s="12">
        <v>2224</v>
      </c>
      <c r="BQ11" s="3">
        <f>+BO11+BP11</f>
        <v>5662</v>
      </c>
      <c r="BR11" s="2">
        <v>67</v>
      </c>
      <c r="BS11" s="2">
        <v>26</v>
      </c>
      <c r="BT11" s="3">
        <f>+BR11+BS11</f>
        <v>93</v>
      </c>
      <c r="BU11" s="19">
        <f t="shared" ref="BU11" si="114">IF(BI11=0,"",BI11/BF11%)</f>
        <v>71.813064383722292</v>
      </c>
      <c r="BV11" s="19">
        <f t="shared" ref="BV11" si="115">IF(BJ11=0,"",BJ11/BG11%)</f>
        <v>84.070538936095915</v>
      </c>
      <c r="BW11" s="19">
        <f t="shared" ref="BW11" si="116">IF(BK11=0,"",BK11/BH11%)</f>
        <v>77.964715504147676</v>
      </c>
      <c r="BX11" s="19">
        <f t="shared" ref="BX11" si="117">IF(BL11=0,"",BL11/BF11%)</f>
        <v>7.6345725343028032</v>
      </c>
      <c r="BY11" s="19">
        <f t="shared" ref="BY11" si="118">IF(BM11=0,"",BM11/BG11%)</f>
        <v>2.8343615411477128</v>
      </c>
      <c r="BZ11" s="19">
        <f t="shared" ref="BZ11" si="119">IF(BN11=0,"",BN11/BH11%)</f>
        <v>5.2254936324336949</v>
      </c>
      <c r="CA11" s="19">
        <f t="shared" ref="CA11" si="120">IF(BO11=0,"",BO11/BF11%)</f>
        <v>20.159493373988507</v>
      </c>
      <c r="CB11" s="19">
        <f t="shared" ref="CB11" si="121">IF(BP11=0,"",BP11/BG11%)</f>
        <v>12.943778372715633</v>
      </c>
      <c r="CC11" s="19">
        <f t="shared" ref="CC11" si="122">IF(BQ11=0,"",BQ11/BH11%)</f>
        <v>16.538146979787356</v>
      </c>
      <c r="CD11" s="19">
        <f t="shared" ref="CD11:CF11" si="123">IF(BR11=0,"",BR11/BF11%)</f>
        <v>0.3928697079863962</v>
      </c>
      <c r="CE11" s="19">
        <f t="shared" si="123"/>
        <v>0.15132115004074032</v>
      </c>
      <c r="CF11" s="19">
        <f t="shared" si="123"/>
        <v>0.27164388363126535</v>
      </c>
    </row>
    <row r="12" spans="1:90" ht="39" customHeight="1">
      <c r="A12" s="10">
        <v>5</v>
      </c>
      <c r="B12" s="167" t="s">
        <v>136</v>
      </c>
      <c r="C12" s="118" t="s">
        <v>82</v>
      </c>
      <c r="D12" s="2">
        <f>+'2020'!AQ14</f>
        <v>513024</v>
      </c>
      <c r="E12" s="2">
        <f>+'2020'!AR14</f>
        <v>457799</v>
      </c>
      <c r="F12" s="2">
        <f>+'2020'!AS14</f>
        <v>970823</v>
      </c>
      <c r="G12" s="2">
        <v>199791</v>
      </c>
      <c r="H12" s="2">
        <v>314630</v>
      </c>
      <c r="I12" s="3">
        <f t="shared" si="90"/>
        <v>514421</v>
      </c>
      <c r="J12" s="2">
        <v>43284</v>
      </c>
      <c r="K12" s="2">
        <v>22780</v>
      </c>
      <c r="L12" s="3">
        <f>+J12+K12</f>
        <v>66064</v>
      </c>
      <c r="M12" s="2">
        <v>269709</v>
      </c>
      <c r="N12" s="2">
        <v>120254</v>
      </c>
      <c r="O12" s="3">
        <f>+M12+N12</f>
        <v>389963</v>
      </c>
      <c r="P12" s="2">
        <v>240</v>
      </c>
      <c r="Q12" s="2">
        <v>135</v>
      </c>
      <c r="R12" s="32">
        <f>P12+Q12</f>
        <v>375</v>
      </c>
      <c r="S12" s="19">
        <f t="shared" ref="S12" si="124">IF(G12=0,"",G12/D12%)</f>
        <v>38.943792103293411</v>
      </c>
      <c r="T12" s="19">
        <f t="shared" ref="T12" si="125">IF(H12=0,"",H12/E12%)</f>
        <v>68.726668253971724</v>
      </c>
      <c r="U12" s="19">
        <f t="shared" ref="U12" si="126">IF(I12=0,"",I12/F12%)</f>
        <v>52.988134809331882</v>
      </c>
      <c r="V12" s="19">
        <f t="shared" ref="V12" si="127">IF(J12=0,"",J12/D12%)</f>
        <v>8.4370321856287429</v>
      </c>
      <c r="W12" s="19">
        <f t="shared" ref="W12" si="128">IF(K12=0,"",K12/E12%)</f>
        <v>4.9759829095301651</v>
      </c>
      <c r="X12" s="19">
        <f t="shared" ref="X12" si="129">IF(L12=0,"",L12/F12%)</f>
        <v>6.804947966828145</v>
      </c>
      <c r="Y12" s="19">
        <f t="shared" ref="Y12" si="130">IF(M12=0,"",M12/D12%)</f>
        <v>52.572394273952099</v>
      </c>
      <c r="Z12" s="19">
        <f t="shared" ref="Z12" si="131">IF(N12=0,"",N12/E12%)</f>
        <v>26.267859912319601</v>
      </c>
      <c r="AA12" s="19">
        <f t="shared" ref="AA12" si="132">IF(O12=0,"",O12/F12%)</f>
        <v>40.168290203260533</v>
      </c>
      <c r="AB12" s="90">
        <f t="shared" ref="AB12" si="133">IF(P12=0,"",P12/D12%)</f>
        <v>4.6781437125748504E-2</v>
      </c>
      <c r="AC12" s="90">
        <f t="shared" ref="AC12" si="134">IF(Q12=0,"",Q12/E12%)</f>
        <v>2.9488924178515025E-2</v>
      </c>
      <c r="AD12" s="90">
        <f t="shared" ref="AD12" si="135">IF(R12=0,"",R12/F12%)</f>
        <v>3.862702057944651E-2</v>
      </c>
      <c r="AE12" s="2">
        <f>+'2020'!CJ14</f>
        <v>82413</v>
      </c>
      <c r="AF12" s="2">
        <f>+'2020'!CK14</f>
        <v>59757</v>
      </c>
      <c r="AG12" s="2">
        <f>+'2020'!CL14</f>
        <v>142170</v>
      </c>
      <c r="AH12" s="2">
        <v>41399</v>
      </c>
      <c r="AI12" s="2">
        <v>45210</v>
      </c>
      <c r="AJ12" s="3">
        <f t="shared" si="103"/>
        <v>86609</v>
      </c>
      <c r="AK12" s="2">
        <v>4362</v>
      </c>
      <c r="AL12" s="2">
        <v>1754</v>
      </c>
      <c r="AM12" s="3">
        <f>+AK12+AL12</f>
        <v>6116</v>
      </c>
      <c r="AN12" s="2">
        <v>36623</v>
      </c>
      <c r="AO12" s="2">
        <v>12779</v>
      </c>
      <c r="AP12" s="3">
        <f>+AN12+AO12</f>
        <v>49402</v>
      </c>
      <c r="AQ12" s="2">
        <v>29</v>
      </c>
      <c r="AR12" s="2">
        <v>14</v>
      </c>
      <c r="AS12" s="3">
        <f>+AQ12+AR12</f>
        <v>43</v>
      </c>
      <c r="AT12" s="19">
        <f t="shared" ref="AT12" si="136">IF(AH12=0,"",AH12/AE12%)</f>
        <v>50.233579653695415</v>
      </c>
      <c r="AU12" s="19">
        <f t="shared" ref="AU12" si="137">IF(AI12=0,"",AI12/AF12%)</f>
        <v>75.656408454239667</v>
      </c>
      <c r="AV12" s="19">
        <f t="shared" ref="AV12" si="138">IF(AJ12=0,"",AJ12/AG12%)</f>
        <v>60.919321938524298</v>
      </c>
      <c r="AW12" s="19">
        <f t="shared" ref="AW12" si="139">IF(AK12=0,"",AK12/AE12%)</f>
        <v>5.2928542826981184</v>
      </c>
      <c r="AX12" s="19">
        <f t="shared" ref="AX12" si="140">IF(AL12=0,"",AL12/AF12%)</f>
        <v>2.9352209782954297</v>
      </c>
      <c r="AY12" s="19">
        <f t="shared" ref="AY12" si="141">IF(AM12=0,"",AM12/AG12%)</f>
        <v>4.301892101005838</v>
      </c>
      <c r="AZ12" s="19">
        <f t="shared" ref="AZ12" si="142">IF(AN12=0,"",AN12/AE12%)</f>
        <v>44.438377440452356</v>
      </c>
      <c r="BA12" s="19">
        <f t="shared" ref="BA12" si="143">IF(AO12=0,"",AO12/AF12%)</f>
        <v>21.384942349850224</v>
      </c>
      <c r="BB12" s="19">
        <f t="shared" ref="BB12" si="144">IF(AP12=0,"",AP12/AG12%)</f>
        <v>34.748540479707394</v>
      </c>
      <c r="BC12" s="19">
        <f>IF(AQ12=0,"",AQ12/AE12%)</f>
        <v>3.5188623154114036E-2</v>
      </c>
      <c r="BD12" s="19">
        <f>IF(AR12=0,"",AR12/AF12%)</f>
        <v>2.3428217614672755E-2</v>
      </c>
      <c r="BE12" s="19">
        <f>IF(AS12=0,"",AS12/AG12%)</f>
        <v>3.0245480762467466E-2</v>
      </c>
      <c r="BF12" s="2">
        <f>+'2020'!EC14</f>
        <v>10929</v>
      </c>
      <c r="BG12" s="2">
        <f>+'2020'!ED14</f>
        <v>10484</v>
      </c>
      <c r="BH12" s="2">
        <f>+'2020'!EE14</f>
        <v>21413</v>
      </c>
      <c r="BI12" s="2">
        <v>5462</v>
      </c>
      <c r="BJ12" s="2">
        <v>7781</v>
      </c>
      <c r="BK12" s="3">
        <f>+BI12+BJ12</f>
        <v>13243</v>
      </c>
      <c r="BL12" s="2">
        <v>782</v>
      </c>
      <c r="BM12" s="2">
        <v>412</v>
      </c>
      <c r="BN12" s="3">
        <f>+BL12+BM12</f>
        <v>1194</v>
      </c>
      <c r="BO12" s="2">
        <v>4681</v>
      </c>
      <c r="BP12" s="2">
        <v>2289</v>
      </c>
      <c r="BQ12" s="3">
        <f>+BO12+BP12</f>
        <v>6970</v>
      </c>
      <c r="BR12" s="2">
        <v>4</v>
      </c>
      <c r="BS12" s="2">
        <v>2</v>
      </c>
      <c r="BT12" s="3">
        <f>+BR12+BS12</f>
        <v>6</v>
      </c>
      <c r="BU12" s="19">
        <f t="shared" ref="BU12" si="145">IF(BI12=0,"",BI12/BF12%)</f>
        <v>49.977125080062216</v>
      </c>
      <c r="BV12" s="19">
        <f t="shared" ref="BV12" si="146">IF(BJ12=0,"",BJ12/BG12%)</f>
        <v>74.217855780236548</v>
      </c>
      <c r="BW12" s="19">
        <f t="shared" ref="BW12" si="147">IF(BK12=0,"",BK12/BH12%)</f>
        <v>61.845607808340731</v>
      </c>
      <c r="BX12" s="19">
        <f t="shared" ref="BX12" si="148">IF(BL12=0,"",BL12/BF12%)</f>
        <v>7.1552749565376521</v>
      </c>
      <c r="BY12" s="19">
        <f t="shared" ref="BY12" si="149">IF(BM12=0,"",BM12/BG12%)</f>
        <v>3.9297977871041585</v>
      </c>
      <c r="BZ12" s="19">
        <f t="shared" ref="BZ12" si="150">IF(BN12=0,"",BN12/BH12%)</f>
        <v>5.5760519310699106</v>
      </c>
      <c r="CA12" s="19">
        <f t="shared" ref="CA12" si="151">IF(BO12=0,"",BO12/BF12%)</f>
        <v>42.831000091499675</v>
      </c>
      <c r="CB12" s="19">
        <f t="shared" ref="CB12" si="152">IF(BP12=0,"",BP12/BG12%)</f>
        <v>21.833269744372377</v>
      </c>
      <c r="CC12" s="19">
        <f t="shared" ref="CC12" si="153">IF(BQ12=0,"",BQ12/BH12%)</f>
        <v>32.550319899126698</v>
      </c>
      <c r="CD12" s="19">
        <f>IF(BR12=0,"",BR12/BF12%)</f>
        <v>3.6599871900448347E-2</v>
      </c>
      <c r="CE12" s="19">
        <f>IF(BS12=0,"",BS12/BG12%)</f>
        <v>1.907668828691339E-2</v>
      </c>
      <c r="CF12" s="19">
        <f>IF(BT12=0,"",BT12/BH12%)</f>
        <v>2.802036146266287E-2</v>
      </c>
    </row>
    <row r="13" spans="1:90" ht="30">
      <c r="A13" s="10">
        <v>6</v>
      </c>
      <c r="B13" s="168"/>
      <c r="C13" s="118" t="s">
        <v>80</v>
      </c>
      <c r="D13" s="2">
        <f>+'2020'!AQ15</f>
        <v>9190</v>
      </c>
      <c r="E13" s="2">
        <f>+'2020'!AR15</f>
        <v>16067</v>
      </c>
      <c r="F13" s="2">
        <f>+'2020'!AS15</f>
        <v>25257</v>
      </c>
      <c r="G13" s="3">
        <v>9190</v>
      </c>
      <c r="H13" s="3">
        <v>16067</v>
      </c>
      <c r="I13" s="3">
        <f t="shared" si="90"/>
        <v>25257</v>
      </c>
      <c r="J13" s="11"/>
      <c r="K13" s="11"/>
      <c r="L13" s="11"/>
      <c r="M13" s="11"/>
      <c r="N13" s="11"/>
      <c r="O13" s="11"/>
      <c r="P13" s="11"/>
      <c r="Q13" s="16"/>
      <c r="R13" s="11"/>
      <c r="S13" s="19">
        <f t="shared" ref="S13:S14" si="154">IF(G13=0,"",G13/D13%)</f>
        <v>100</v>
      </c>
      <c r="T13" s="19">
        <f t="shared" ref="T13:T14" si="155">IF(H13=0,"",H13/E13%)</f>
        <v>100.00000000000001</v>
      </c>
      <c r="U13" s="19">
        <f t="shared" ref="U13:U14" si="156">IF(I13=0,"",I13/F13%)</f>
        <v>100</v>
      </c>
      <c r="V13" s="18"/>
      <c r="W13" s="18"/>
      <c r="X13" s="18"/>
      <c r="Y13" s="18"/>
      <c r="Z13" s="18"/>
      <c r="AA13" s="18"/>
      <c r="AB13" s="18"/>
      <c r="AC13" s="18"/>
      <c r="AD13" s="18"/>
      <c r="AE13" s="2">
        <f>+'2020'!CJ15</f>
        <v>7</v>
      </c>
      <c r="AF13" s="2">
        <f>+'2020'!CK15</f>
        <v>12</v>
      </c>
      <c r="AG13" s="2">
        <f>+'2020'!CL15</f>
        <v>19</v>
      </c>
      <c r="AH13" s="3">
        <v>7</v>
      </c>
      <c r="AI13" s="3">
        <v>12</v>
      </c>
      <c r="AJ13" s="3">
        <f t="shared" si="103"/>
        <v>19</v>
      </c>
      <c r="AK13" s="11"/>
      <c r="AL13" s="11"/>
      <c r="AM13" s="11"/>
      <c r="AN13" s="11"/>
      <c r="AO13" s="11"/>
      <c r="AP13" s="11"/>
      <c r="AQ13" s="11"/>
      <c r="AR13" s="17"/>
      <c r="AS13" s="11"/>
      <c r="AT13" s="19">
        <f t="shared" ref="AT13:AT14" si="157">IF(AH13=0,"",AH13/AE13%)</f>
        <v>99.999999999999986</v>
      </c>
      <c r="AU13" s="19">
        <f t="shared" ref="AU13:AU14" si="158">IF(AI13=0,"",AI13/AF13%)</f>
        <v>100</v>
      </c>
      <c r="AV13" s="19">
        <f t="shared" ref="AV13:AV14" si="159">IF(AJ13=0,"",AJ13/AG13%)</f>
        <v>100</v>
      </c>
      <c r="AW13" s="18"/>
      <c r="AX13" s="18"/>
      <c r="AY13" s="18"/>
      <c r="AZ13" s="18"/>
      <c r="BA13" s="18"/>
      <c r="BB13" s="18"/>
      <c r="BC13" s="18"/>
      <c r="BD13" s="18"/>
      <c r="BE13" s="18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</row>
    <row r="14" spans="1:90" ht="28.5">
      <c r="A14" s="10">
        <v>7</v>
      </c>
      <c r="B14" s="167" t="s">
        <v>137</v>
      </c>
      <c r="C14" s="118" t="s">
        <v>12</v>
      </c>
      <c r="D14" s="2">
        <f>+'2020'!AQ16</f>
        <v>97090</v>
      </c>
      <c r="E14" s="2">
        <f>+'2020'!AR16</f>
        <v>120569</v>
      </c>
      <c r="F14" s="2">
        <f>+'2020'!AS16</f>
        <v>217659</v>
      </c>
      <c r="G14" s="3">
        <f>31941+30+3+7937</f>
        <v>39911</v>
      </c>
      <c r="H14" s="3">
        <f>43725+4955+12+524</f>
        <v>49216</v>
      </c>
      <c r="I14" s="3">
        <f t="shared" si="90"/>
        <v>89127</v>
      </c>
      <c r="J14" s="3">
        <v>17438</v>
      </c>
      <c r="K14" s="3">
        <v>17000</v>
      </c>
      <c r="L14" s="3">
        <f>+J14+K14</f>
        <v>34438</v>
      </c>
      <c r="M14" s="2">
        <v>39741</v>
      </c>
      <c r="N14" s="2">
        <v>54353</v>
      </c>
      <c r="O14" s="3">
        <f t="shared" ref="O14:O23" si="160">+M14+N14</f>
        <v>94094</v>
      </c>
      <c r="P14" s="11"/>
      <c r="Q14" s="11"/>
      <c r="R14" s="11"/>
      <c r="S14" s="19">
        <f t="shared" si="154"/>
        <v>41.107220105057166</v>
      </c>
      <c r="T14" s="19">
        <f t="shared" si="155"/>
        <v>40.819779545322596</v>
      </c>
      <c r="U14" s="19">
        <f t="shared" si="156"/>
        <v>40.947996636941269</v>
      </c>
      <c r="V14" s="19">
        <f t="shared" ref="V14" si="161">IF(J14=0,"",J14/D14%)</f>
        <v>17.960655062313318</v>
      </c>
      <c r="W14" s="19">
        <f t="shared" ref="W14" si="162">IF(K14=0,"",K14/E14%)</f>
        <v>14.099810067264388</v>
      </c>
      <c r="X14" s="19">
        <f t="shared" ref="X14" si="163">IF(L14=0,"",L14/F14%)</f>
        <v>15.821996793148916</v>
      </c>
      <c r="Y14" s="19">
        <f t="shared" ref="Y14" si="164">IF(M14=0,"",M14/D14%)</f>
        <v>40.932124832629519</v>
      </c>
      <c r="Z14" s="19">
        <f t="shared" ref="Z14" si="165">IF(N14=0,"",N14/E14%)</f>
        <v>45.080410387413018</v>
      </c>
      <c r="AA14" s="19">
        <f t="shared" ref="AA14" si="166">IF(O14=0,"",O14/F14%)</f>
        <v>43.230006569909811</v>
      </c>
      <c r="AB14" s="18" t="str">
        <f t="shared" ref="AB14" si="167">IF(P14=0,"",P14/D14%)</f>
        <v/>
      </c>
      <c r="AC14" s="18" t="str">
        <f t="shared" ref="AC14" si="168">IF(Q14=0,"",Q14/E14%)</f>
        <v/>
      </c>
      <c r="AD14" s="18" t="str">
        <f t="shared" ref="AD14" si="169">IF(R14=0,"",R14/F14%)</f>
        <v/>
      </c>
      <c r="AE14" s="2">
        <f>+'2020'!CJ16</f>
        <v>13644</v>
      </c>
      <c r="AF14" s="2">
        <f>+'2020'!CK16</f>
        <v>16266</v>
      </c>
      <c r="AG14" s="2">
        <f>+'2020'!CL16</f>
        <v>29910</v>
      </c>
      <c r="AH14" s="3">
        <f>4844+918+4+1</f>
        <v>5767</v>
      </c>
      <c r="AI14" s="3">
        <f>6216+542+0+41</f>
        <v>6799</v>
      </c>
      <c r="AJ14" s="3">
        <f t="shared" si="103"/>
        <v>12566</v>
      </c>
      <c r="AK14" s="3">
        <v>2082</v>
      </c>
      <c r="AL14" s="3">
        <v>1916</v>
      </c>
      <c r="AM14" s="3">
        <f>+AK14+AL14</f>
        <v>3998</v>
      </c>
      <c r="AN14" s="2">
        <v>5795</v>
      </c>
      <c r="AO14" s="2">
        <v>7551</v>
      </c>
      <c r="AP14" s="3">
        <f>+AN14+AO14</f>
        <v>13346</v>
      </c>
      <c r="AQ14" s="11"/>
      <c r="AR14" s="11"/>
      <c r="AS14" s="11"/>
      <c r="AT14" s="19">
        <f t="shared" si="157"/>
        <v>42.267663441805922</v>
      </c>
      <c r="AU14" s="19">
        <f t="shared" si="158"/>
        <v>41.798844214926845</v>
      </c>
      <c r="AV14" s="19">
        <f t="shared" si="159"/>
        <v>42.012704781009695</v>
      </c>
      <c r="AW14" s="19">
        <f t="shared" ref="AW14" si="170">IF(AK14=0,"",AK14/AE14%)</f>
        <v>15.259454705364996</v>
      </c>
      <c r="AX14" s="19">
        <f t="shared" ref="AX14" si="171">IF(AL14=0,"",AL14/AF14%)</f>
        <v>11.779171277511374</v>
      </c>
      <c r="AY14" s="19">
        <f t="shared" ref="AY14" si="172">IF(AM14=0,"",AM14/AG14%)</f>
        <v>13.366766967569374</v>
      </c>
      <c r="AZ14" s="19">
        <f t="shared" ref="AZ14" si="173">IF(AN14=0,"",AN14/AE14%)</f>
        <v>42.472881852829083</v>
      </c>
      <c r="BA14" s="19">
        <f t="shared" ref="BA14" si="174">IF(AO14=0,"",AO14/AF14%)</f>
        <v>46.421984507561788</v>
      </c>
      <c r="BB14" s="19">
        <f t="shared" ref="BB14" si="175">IF(AP14=0,"",AP14/AG14%)</f>
        <v>44.620528251420929</v>
      </c>
      <c r="BC14" s="11" t="str">
        <f>IF(AQ14=0,"",AQ14/AE14%)</f>
        <v/>
      </c>
      <c r="BD14" s="11" t="str">
        <f>IF(AR14=0,"",AR14/AF14%)</f>
        <v/>
      </c>
      <c r="BE14" s="11" t="str">
        <f>IF(AS14=0,"",AS14/AG14%)</f>
        <v/>
      </c>
      <c r="BF14" s="2">
        <f>+'2020'!EC16</f>
        <v>25263</v>
      </c>
      <c r="BG14" s="2">
        <f>+'2020'!ED16</f>
        <v>32736</v>
      </c>
      <c r="BH14" s="2">
        <f>+'2020'!EE16</f>
        <v>57999</v>
      </c>
      <c r="BI14" s="3">
        <f>9068+3030+8+1</f>
        <v>12107</v>
      </c>
      <c r="BJ14" s="3">
        <f>13045+2068+1+243</f>
        <v>15357</v>
      </c>
      <c r="BK14" s="3">
        <f>+BI14+BJ14</f>
        <v>27464</v>
      </c>
      <c r="BL14" s="3">
        <v>2981</v>
      </c>
      <c r="BM14" s="3">
        <v>3016</v>
      </c>
      <c r="BN14" s="3">
        <f>+BL14+BM14</f>
        <v>5997</v>
      </c>
      <c r="BO14" s="2">
        <v>10175</v>
      </c>
      <c r="BP14" s="2">
        <v>14363</v>
      </c>
      <c r="BQ14" s="3">
        <f>+BO14+BP14</f>
        <v>24538</v>
      </c>
      <c r="BR14" s="11"/>
      <c r="BS14" s="11"/>
      <c r="BT14" s="11"/>
      <c r="BU14" s="19">
        <f t="shared" ref="BU14" si="176">IF(BI14=0,"",BI14/BF14%)</f>
        <v>47.923841190674111</v>
      </c>
      <c r="BV14" s="19">
        <f t="shared" ref="BV14" si="177">IF(BJ14=0,"",BJ14/BG14%)</f>
        <v>46.911656891495596</v>
      </c>
      <c r="BW14" s="19">
        <f t="shared" ref="BW14" si="178">IF(BK14=0,"",BK14/BH14%)</f>
        <v>47.352540561044158</v>
      </c>
      <c r="BX14" s="19">
        <f t="shared" ref="BX14" si="179">IF(BL14=0,"",BL14/BF14%)</f>
        <v>11.799865415825515</v>
      </c>
      <c r="BY14" s="19">
        <f t="shared" ref="BY14" si="180">IF(BM14=0,"",BM14/BG14%)</f>
        <v>9.2130987292277613</v>
      </c>
      <c r="BZ14" s="19">
        <f t="shared" ref="BZ14" si="181">IF(BN14=0,"",BN14/BH14%)</f>
        <v>10.339833445404231</v>
      </c>
      <c r="CA14" s="19">
        <f t="shared" ref="CA14" si="182">IF(BO14=0,"",BO14/BF14%)</f>
        <v>40.276293393500374</v>
      </c>
      <c r="CB14" s="19">
        <f t="shared" ref="CB14" si="183">IF(BP14=0,"",BP14/BG14%)</f>
        <v>43.875244379276637</v>
      </c>
      <c r="CC14" s="19">
        <f t="shared" ref="CC14" si="184">IF(BQ14=0,"",BQ14/BH14%)</f>
        <v>42.307625993551611</v>
      </c>
      <c r="CD14" s="18" t="str">
        <f>IF(BR14=0,"",BR14/BF14%)</f>
        <v/>
      </c>
      <c r="CE14" s="18" t="str">
        <f>IF(BS14=0,"",BS14/BG14%)</f>
        <v/>
      </c>
      <c r="CF14" s="18" t="str">
        <f>IF(BT14=0,"",BT14/BH14%)</f>
        <v/>
      </c>
    </row>
    <row r="15" spans="1:90" ht="27.75" customHeight="1">
      <c r="A15" s="10">
        <v>8</v>
      </c>
      <c r="B15" s="174"/>
      <c r="C15" s="118" t="s">
        <v>84</v>
      </c>
      <c r="D15" s="2">
        <f>+'2020'!AQ17</f>
        <v>52</v>
      </c>
      <c r="E15" s="2">
        <f>+'2020'!AR17</f>
        <v>34</v>
      </c>
      <c r="F15" s="2">
        <f>+'2020'!AS17</f>
        <v>86</v>
      </c>
      <c r="G15" s="3">
        <v>37</v>
      </c>
      <c r="H15" s="3">
        <v>28</v>
      </c>
      <c r="I15" s="3">
        <f t="shared" si="90"/>
        <v>65</v>
      </c>
      <c r="J15" s="3">
        <v>6</v>
      </c>
      <c r="K15" s="3">
        <v>2</v>
      </c>
      <c r="L15" s="3">
        <f>+J15+K15</f>
        <v>8</v>
      </c>
      <c r="M15" s="2">
        <v>9</v>
      </c>
      <c r="N15" s="2">
        <v>4</v>
      </c>
      <c r="O15" s="3">
        <f t="shared" si="160"/>
        <v>13</v>
      </c>
      <c r="P15" s="15"/>
      <c r="Q15" s="15"/>
      <c r="R15" s="11"/>
      <c r="S15" s="19">
        <f t="shared" ref="S15" si="185">IF(G15=0,"",G15/D15%)</f>
        <v>71.153846153846146</v>
      </c>
      <c r="T15" s="19">
        <f t="shared" ref="T15" si="186">IF(H15=0,"",H15/E15%)</f>
        <v>82.35294117647058</v>
      </c>
      <c r="U15" s="19">
        <f t="shared" ref="U15" si="187">IF(I15=0,"",I15/F15%)</f>
        <v>75.581395348837205</v>
      </c>
      <c r="V15" s="19">
        <f t="shared" ref="V15" si="188">IF(J15=0,"",J15/D15%)</f>
        <v>11.538461538461538</v>
      </c>
      <c r="W15" s="19">
        <f t="shared" ref="W15" si="189">IF(K15=0,"",K15/E15%)</f>
        <v>5.8823529411764701</v>
      </c>
      <c r="X15" s="19">
        <f t="shared" ref="X15" si="190">IF(L15=0,"",L15/F15%)</f>
        <v>9.3023255813953494</v>
      </c>
      <c r="Y15" s="19">
        <f t="shared" ref="Y15" si="191">IF(M15=0,"",M15/D15%)</f>
        <v>17.307692307692307</v>
      </c>
      <c r="Z15" s="19">
        <f t="shared" ref="Z15" si="192">IF(N15=0,"",N15/E15%)</f>
        <v>11.76470588235294</v>
      </c>
      <c r="AA15" s="19">
        <f t="shared" ref="AA15" si="193">IF(O15=0,"",O15/F15%)</f>
        <v>15.116279069767442</v>
      </c>
      <c r="AB15" s="18"/>
      <c r="AC15" s="18"/>
      <c r="AD15" s="18"/>
      <c r="AE15" s="15"/>
      <c r="AF15" s="15"/>
      <c r="AG15" s="15"/>
      <c r="AH15" s="11"/>
      <c r="AI15" s="11"/>
      <c r="AJ15" s="11"/>
      <c r="AK15" s="11"/>
      <c r="AL15" s="11"/>
      <c r="AM15" s="11"/>
      <c r="AN15" s="15"/>
      <c r="AO15" s="15"/>
      <c r="AP15" s="11"/>
      <c r="AQ15" s="15"/>
      <c r="AR15" s="15"/>
      <c r="AS15" s="11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1"/>
      <c r="BG15" s="11"/>
      <c r="BH15" s="11"/>
      <c r="BI15" s="11"/>
      <c r="BJ15" s="11"/>
      <c r="BK15" s="11"/>
      <c r="BL15" s="11"/>
      <c r="BM15" s="11"/>
      <c r="BN15" s="11"/>
      <c r="BO15" s="15"/>
      <c r="BP15" s="15"/>
      <c r="BQ15" s="11"/>
      <c r="BR15" s="15"/>
      <c r="BS15" s="15"/>
      <c r="BT15" s="11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</row>
    <row r="16" spans="1:90" ht="28.5">
      <c r="A16" s="10">
        <v>9</v>
      </c>
      <c r="B16" s="168"/>
      <c r="C16" s="118" t="s">
        <v>86</v>
      </c>
      <c r="D16" s="2">
        <f>+'2020'!AQ18</f>
        <v>376</v>
      </c>
      <c r="E16" s="2">
        <f>+'2020'!AR18</f>
        <v>222</v>
      </c>
      <c r="F16" s="2">
        <f>+'2020'!AS18</f>
        <v>598</v>
      </c>
      <c r="G16" s="3">
        <v>251</v>
      </c>
      <c r="H16" s="3">
        <v>172</v>
      </c>
      <c r="I16" s="3">
        <f t="shared" si="90"/>
        <v>423</v>
      </c>
      <c r="J16" s="3">
        <v>14</v>
      </c>
      <c r="K16" s="3">
        <v>4</v>
      </c>
      <c r="L16" s="3">
        <f>+J16+K16</f>
        <v>18</v>
      </c>
      <c r="M16" s="2">
        <v>111</v>
      </c>
      <c r="N16" s="2">
        <v>46</v>
      </c>
      <c r="O16" s="3">
        <f t="shared" si="160"/>
        <v>157</v>
      </c>
      <c r="P16" s="11"/>
      <c r="Q16" s="11"/>
      <c r="R16" s="11"/>
      <c r="S16" s="19">
        <f t="shared" ref="S16:S17" si="194">IF(G16=0,"",G16/D16%)</f>
        <v>66.755319148936181</v>
      </c>
      <c r="T16" s="19">
        <f t="shared" ref="T16:T17" si="195">IF(H16=0,"",H16/E16%)</f>
        <v>77.477477477477464</v>
      </c>
      <c r="U16" s="19">
        <f t="shared" ref="U16:U17" si="196">IF(I16=0,"",I16/F16%)</f>
        <v>70.735785953177256</v>
      </c>
      <c r="V16" s="19">
        <f t="shared" ref="V16:V17" si="197">IF(J16=0,"",J16/D16%)</f>
        <v>3.7234042553191493</v>
      </c>
      <c r="W16" s="19">
        <f t="shared" ref="W16:W17" si="198">IF(K16=0,"",K16/E16%)</f>
        <v>1.8018018018018016</v>
      </c>
      <c r="X16" s="19">
        <f t="shared" ref="X16:X17" si="199">IF(L16=0,"",L16/F16%)</f>
        <v>3.0100334448160533</v>
      </c>
      <c r="Y16" s="19">
        <f t="shared" ref="Y16:Y17" si="200">IF(M16=0,"",M16/D16%)</f>
        <v>29.521276595744684</v>
      </c>
      <c r="Z16" s="19">
        <f t="shared" ref="Z16:Z17" si="201">IF(N16=0,"",N16/E16%)</f>
        <v>20.72072072072072</v>
      </c>
      <c r="AA16" s="19">
        <f t="shared" ref="AA16:AA17" si="202">IF(O16=0,"",O16/F16%)</f>
        <v>26.254180602006688</v>
      </c>
      <c r="AB16" s="11"/>
      <c r="AC16" s="11"/>
      <c r="AD16" s="11"/>
      <c r="AE16" s="2">
        <f>+'2020'!CJ18</f>
        <v>28</v>
      </c>
      <c r="AF16" s="2">
        <f>+'2020'!CK18</f>
        <v>32</v>
      </c>
      <c r="AG16" s="2">
        <f>+'2020'!CL18</f>
        <v>60</v>
      </c>
      <c r="AH16" s="3">
        <v>10</v>
      </c>
      <c r="AI16" s="3">
        <v>26</v>
      </c>
      <c r="AJ16" s="3">
        <f>+AH16+AI16</f>
        <v>36</v>
      </c>
      <c r="AK16" s="11"/>
      <c r="AL16" s="11"/>
      <c r="AM16" s="11"/>
      <c r="AN16" s="2">
        <v>18</v>
      </c>
      <c r="AO16" s="2">
        <v>6</v>
      </c>
      <c r="AP16" s="3">
        <f>+AN16+AO16</f>
        <v>24</v>
      </c>
      <c r="AQ16" s="11"/>
      <c r="AR16" s="11"/>
      <c r="AS16" s="11"/>
      <c r="AT16" s="19">
        <f t="shared" ref="AT16:AT17" si="203">IF(AH16=0,"",AH16/AE16%)</f>
        <v>35.714285714285708</v>
      </c>
      <c r="AU16" s="19">
        <f t="shared" ref="AU16:AU17" si="204">IF(AI16=0,"",AI16/AF16%)</f>
        <v>81.25</v>
      </c>
      <c r="AV16" s="19">
        <f t="shared" ref="AV16:AV17" si="205">IF(AJ16=0,"",AJ16/AG16%)</f>
        <v>60</v>
      </c>
      <c r="AW16" s="18"/>
      <c r="AX16" s="18"/>
      <c r="AY16" s="18"/>
      <c r="AZ16" s="19">
        <f t="shared" ref="AZ16:AZ17" si="206">IF(AN16=0,"",AN16/AE16%)</f>
        <v>64.285714285714278</v>
      </c>
      <c r="BA16" s="19">
        <f t="shared" ref="BA16:BA17" si="207">IF(AO16=0,"",AO16/AF16%)</f>
        <v>18.75</v>
      </c>
      <c r="BB16" s="19">
        <f t="shared" ref="BB16:BB17" si="208">IF(AP16=0,"",AP16/AG16%)</f>
        <v>40</v>
      </c>
      <c r="BC16" s="18"/>
      <c r="BD16" s="18"/>
      <c r="BE16" s="18"/>
      <c r="BF16" s="2">
        <f>+'2020'!EC18</f>
        <v>135</v>
      </c>
      <c r="BG16" s="2">
        <f>+'2020'!ED18</f>
        <v>90</v>
      </c>
      <c r="BH16" s="2">
        <f>+'2020'!EE18</f>
        <v>225</v>
      </c>
      <c r="BI16" s="3">
        <v>110</v>
      </c>
      <c r="BJ16" s="3">
        <v>78</v>
      </c>
      <c r="BK16" s="3">
        <f>+BI16+BJ16</f>
        <v>188</v>
      </c>
      <c r="BL16" s="11"/>
      <c r="BM16" s="11"/>
      <c r="BN16" s="11"/>
      <c r="BO16" s="2">
        <v>25</v>
      </c>
      <c r="BP16" s="2">
        <v>12</v>
      </c>
      <c r="BQ16" s="3">
        <f>+BO16+BP16</f>
        <v>37</v>
      </c>
      <c r="BR16" s="11"/>
      <c r="BS16" s="11"/>
      <c r="BT16" s="11"/>
      <c r="BU16" s="19">
        <f t="shared" ref="BU16:BU17" si="209">IF(BI16=0,"",BI16/BF16%)</f>
        <v>81.481481481481481</v>
      </c>
      <c r="BV16" s="19">
        <f t="shared" ref="BV16:BV17" si="210">IF(BJ16=0,"",BJ16/BG16%)</f>
        <v>86.666666666666671</v>
      </c>
      <c r="BW16" s="19">
        <f t="shared" ref="BW16:BW17" si="211">IF(BK16=0,"",BK16/BH16%)</f>
        <v>83.555555555555557</v>
      </c>
      <c r="BX16" s="11"/>
      <c r="BY16" s="11"/>
      <c r="BZ16" s="11"/>
      <c r="CA16" s="19">
        <f t="shared" ref="CA16:CA17" si="212">IF(BO16=0,"",BO16/BF16%)</f>
        <v>18.518518518518519</v>
      </c>
      <c r="CB16" s="19">
        <f t="shared" ref="CB16:CB17" si="213">IF(BP16=0,"",BP16/BG16%)</f>
        <v>13.333333333333332</v>
      </c>
      <c r="CC16" s="19">
        <f t="shared" ref="CC16:CC17" si="214">IF(BQ16=0,"",BQ16/BH16%)</f>
        <v>16.444444444444443</v>
      </c>
      <c r="CD16" s="11"/>
      <c r="CE16" s="11"/>
      <c r="CF16" s="11"/>
    </row>
    <row r="17" spans="1:84" ht="28.5">
      <c r="A17" s="10">
        <v>10</v>
      </c>
      <c r="B17" s="124" t="s">
        <v>138</v>
      </c>
      <c r="C17" s="118" t="s">
        <v>45</v>
      </c>
      <c r="D17" s="2">
        <f>+'2020'!AQ19</f>
        <v>7981</v>
      </c>
      <c r="E17" s="2">
        <f>+'2020'!AR19</f>
        <v>8767</v>
      </c>
      <c r="F17" s="2">
        <f>+'2020'!AS19</f>
        <v>16748</v>
      </c>
      <c r="G17" s="3">
        <v>1072</v>
      </c>
      <c r="H17" s="3">
        <v>2923</v>
      </c>
      <c r="I17" s="3">
        <f t="shared" si="90"/>
        <v>3995</v>
      </c>
      <c r="J17" s="3">
        <v>2768</v>
      </c>
      <c r="K17" s="3">
        <v>2497</v>
      </c>
      <c r="L17" s="3">
        <f>+J17+K17</f>
        <v>5265</v>
      </c>
      <c r="M17" s="2">
        <v>2199</v>
      </c>
      <c r="N17" s="2">
        <v>2554</v>
      </c>
      <c r="O17" s="3">
        <f t="shared" si="160"/>
        <v>4753</v>
      </c>
      <c r="P17" s="3">
        <v>1942</v>
      </c>
      <c r="Q17" s="3">
        <v>793</v>
      </c>
      <c r="R17" s="3">
        <f>P17+Q17</f>
        <v>2735</v>
      </c>
      <c r="S17" s="19">
        <f t="shared" si="194"/>
        <v>13.431900764315248</v>
      </c>
      <c r="T17" s="19">
        <f t="shared" si="195"/>
        <v>33.3409376069351</v>
      </c>
      <c r="U17" s="19">
        <f t="shared" si="196"/>
        <v>23.853594459039886</v>
      </c>
      <c r="V17" s="19">
        <f t="shared" si="197"/>
        <v>34.682370630246837</v>
      </c>
      <c r="W17" s="19">
        <f t="shared" si="198"/>
        <v>28.481806775407779</v>
      </c>
      <c r="X17" s="19">
        <f t="shared" si="199"/>
        <v>31.436589443515647</v>
      </c>
      <c r="Y17" s="19">
        <f t="shared" si="200"/>
        <v>27.552938228292192</v>
      </c>
      <c r="Z17" s="19">
        <f t="shared" si="201"/>
        <v>29.131972168358615</v>
      </c>
      <c r="AA17" s="19">
        <f t="shared" si="202"/>
        <v>28.37950800095534</v>
      </c>
      <c r="AB17" s="90">
        <f t="shared" ref="AB17" si="215">IF(P17=0,"",P17/D17%)</f>
        <v>24.33279037714572</v>
      </c>
      <c r="AC17" s="90">
        <f t="shared" ref="AC17" si="216">IF(Q17=0,"",Q17/E17%)</f>
        <v>9.0452834492985055</v>
      </c>
      <c r="AD17" s="90">
        <f t="shared" ref="AD17" si="217">IF(R17=0,"",R17/F17%)</f>
        <v>16.330308096489134</v>
      </c>
      <c r="AE17" s="2">
        <f>+'2020'!CJ19</f>
        <v>136</v>
      </c>
      <c r="AF17" s="2">
        <f>+'2020'!CK19</f>
        <v>186</v>
      </c>
      <c r="AG17" s="2">
        <f>+'2020'!CL19</f>
        <v>322</v>
      </c>
      <c r="AH17" s="3">
        <v>21</v>
      </c>
      <c r="AI17" s="3">
        <v>53</v>
      </c>
      <c r="AJ17" s="3">
        <f>+AH17+AI17</f>
        <v>74</v>
      </c>
      <c r="AK17" s="3">
        <v>56</v>
      </c>
      <c r="AL17" s="3">
        <v>58</v>
      </c>
      <c r="AM17" s="3">
        <f>+AK17+AL17</f>
        <v>114</v>
      </c>
      <c r="AN17" s="2">
        <v>29</v>
      </c>
      <c r="AO17" s="2">
        <v>46</v>
      </c>
      <c r="AP17" s="3">
        <f>+AN17+AO17</f>
        <v>75</v>
      </c>
      <c r="AQ17" s="2">
        <v>30</v>
      </c>
      <c r="AR17" s="2">
        <v>29</v>
      </c>
      <c r="AS17" s="3">
        <f>+AQ17+AR17</f>
        <v>59</v>
      </c>
      <c r="AT17" s="19">
        <f t="shared" si="203"/>
        <v>15.441176470588234</v>
      </c>
      <c r="AU17" s="19">
        <f t="shared" si="204"/>
        <v>28.494623655913976</v>
      </c>
      <c r="AV17" s="19">
        <f t="shared" si="205"/>
        <v>22.981366459627328</v>
      </c>
      <c r="AW17" s="19">
        <f t="shared" ref="AW17" si="218">IF(AK17=0,"",AK17/AE17%)</f>
        <v>41.17647058823529</v>
      </c>
      <c r="AX17" s="19">
        <f t="shared" ref="AX17" si="219">IF(AL17=0,"",AL17/AF17%)</f>
        <v>31.182795698924728</v>
      </c>
      <c r="AY17" s="19">
        <f t="shared" ref="AY17" si="220">IF(AM17=0,"",AM17/AG17%)</f>
        <v>35.403726708074529</v>
      </c>
      <c r="AZ17" s="19">
        <f t="shared" si="206"/>
        <v>21.323529411764703</v>
      </c>
      <c r="BA17" s="19">
        <f t="shared" si="207"/>
        <v>24.731182795698924</v>
      </c>
      <c r="BB17" s="19">
        <f t="shared" si="208"/>
        <v>23.291925465838506</v>
      </c>
      <c r="BC17" s="19">
        <f>IF(AQ17=0,"",AQ17/AE17%)</f>
        <v>22.058823529411764</v>
      </c>
      <c r="BD17" s="19">
        <f>IF(AR17=0,"",AR17/AF17%)</f>
        <v>15.591397849462364</v>
      </c>
      <c r="BE17" s="19">
        <f>IF(AS17=0,"",AS17/AG17%)</f>
        <v>18.322981366459626</v>
      </c>
      <c r="BF17" s="2">
        <f>+'2020'!EC19</f>
        <v>949</v>
      </c>
      <c r="BG17" s="2">
        <f>+'2020'!ED19</f>
        <v>1048</v>
      </c>
      <c r="BH17" s="2">
        <f>+'2020'!EE19</f>
        <v>1997</v>
      </c>
      <c r="BI17" s="3">
        <v>176</v>
      </c>
      <c r="BJ17" s="3">
        <v>381</v>
      </c>
      <c r="BK17" s="3">
        <f>+BI17+BJ17</f>
        <v>557</v>
      </c>
      <c r="BL17" s="3">
        <v>269</v>
      </c>
      <c r="BM17" s="3">
        <v>254</v>
      </c>
      <c r="BN17" s="3">
        <f>+BL17+BM17</f>
        <v>523</v>
      </c>
      <c r="BO17" s="2">
        <v>175</v>
      </c>
      <c r="BP17" s="2">
        <v>263</v>
      </c>
      <c r="BQ17" s="3">
        <f>+BO17+BP17</f>
        <v>438</v>
      </c>
      <c r="BR17" s="2">
        <v>329</v>
      </c>
      <c r="BS17" s="2">
        <v>150</v>
      </c>
      <c r="BT17" s="3">
        <f>+BR17+BS17</f>
        <v>479</v>
      </c>
      <c r="BU17" s="19">
        <f t="shared" si="209"/>
        <v>18.545837723919917</v>
      </c>
      <c r="BV17" s="19">
        <f t="shared" si="210"/>
        <v>36.354961832061065</v>
      </c>
      <c r="BW17" s="19">
        <f t="shared" si="211"/>
        <v>27.891837756634953</v>
      </c>
      <c r="BX17" s="19">
        <f t="shared" ref="BX17" si="221">IF(BL17=0,"",BL17/BF17%)</f>
        <v>28.345626975763963</v>
      </c>
      <c r="BY17" s="19">
        <f t="shared" ref="BY17" si="222">IF(BM17=0,"",BM17/BG17%)</f>
        <v>24.236641221374043</v>
      </c>
      <c r="BZ17" s="19">
        <f t="shared" ref="BZ17" si="223">IF(BN17=0,"",BN17/BH17%)</f>
        <v>26.189283925888834</v>
      </c>
      <c r="CA17" s="19">
        <f t="shared" si="212"/>
        <v>18.440463645943098</v>
      </c>
      <c r="CB17" s="19">
        <f t="shared" si="213"/>
        <v>25.095419847328245</v>
      </c>
      <c r="CC17" s="19">
        <f t="shared" si="214"/>
        <v>21.932899349023536</v>
      </c>
      <c r="CD17" s="19">
        <f>IF(BR17=0,"",BR17/BF17%)</f>
        <v>34.668071654373023</v>
      </c>
      <c r="CE17" s="19">
        <f>IF(BS17=0,"",BS17/BG17%)</f>
        <v>14.31297709923664</v>
      </c>
      <c r="CF17" s="19">
        <f>IF(BT17=0,"",BT17/BH17%)</f>
        <v>23.985978968452681</v>
      </c>
    </row>
    <row r="18" spans="1:84" ht="28.5">
      <c r="A18" s="10">
        <v>11</v>
      </c>
      <c r="B18" s="124" t="s">
        <v>139</v>
      </c>
      <c r="C18" s="118" t="s">
        <v>55</v>
      </c>
      <c r="D18" s="2">
        <f>+'2020'!AQ20</f>
        <v>213274</v>
      </c>
      <c r="E18" s="2">
        <f>+'2020'!AR20</f>
        <v>200013</v>
      </c>
      <c r="F18" s="2">
        <f>+'2020'!AS20</f>
        <v>413287</v>
      </c>
      <c r="G18" s="3">
        <f>161988+1325</f>
        <v>163313</v>
      </c>
      <c r="H18" s="3">
        <f>163671+1157</f>
        <v>164828</v>
      </c>
      <c r="I18" s="3">
        <f t="shared" ref="I18" si="224">+G18+H18</f>
        <v>328141</v>
      </c>
      <c r="J18" s="3">
        <v>111</v>
      </c>
      <c r="K18" s="3">
        <v>119</v>
      </c>
      <c r="L18" s="3">
        <f t="shared" ref="L18:L19" si="225">+J18+K18</f>
        <v>230</v>
      </c>
      <c r="M18" s="2">
        <v>49668</v>
      </c>
      <c r="N18" s="2">
        <v>34711</v>
      </c>
      <c r="O18" s="3">
        <f t="shared" si="160"/>
        <v>84379</v>
      </c>
      <c r="P18" s="2">
        <f>128+2+52</f>
        <v>182</v>
      </c>
      <c r="Q18" s="2">
        <f>86+247+22</f>
        <v>355</v>
      </c>
      <c r="R18" s="3">
        <f>P18+Q18</f>
        <v>537</v>
      </c>
      <c r="S18" s="19">
        <f t="shared" ref="S18:S19" si="226">IF(G18=0,"",G18/D18%)</f>
        <v>76.574265967722283</v>
      </c>
      <c r="T18" s="19">
        <f t="shared" ref="T18:T19" si="227">IF(H18=0,"",H18/E18%)</f>
        <v>82.408643438176512</v>
      </c>
      <c r="U18" s="19">
        <f t="shared" ref="U18:U19" si="228">IF(I18=0,"",I18/F18%)</f>
        <v>79.397851855974181</v>
      </c>
      <c r="V18" s="19">
        <f t="shared" ref="V18:V19" si="229">IF(J18=0,"",J18/D18%)</f>
        <v>5.2045725217326075E-2</v>
      </c>
      <c r="W18" s="19">
        <f t="shared" ref="W18:W19" si="230">IF(K18=0,"",K18/E18%)</f>
        <v>5.949613275137116E-2</v>
      </c>
      <c r="X18" s="19">
        <f t="shared" ref="X18:X19" si="231">IF(L18=0,"",L18/F18%)</f>
        <v>5.5651399632700764E-2</v>
      </c>
      <c r="Y18" s="19">
        <f t="shared" ref="Y18:Y19" si="232">IF(M18=0,"",M18/D18%)</f>
        <v>23.288352072920283</v>
      </c>
      <c r="Z18" s="19">
        <f t="shared" ref="Z18:Z19" si="233">IF(N18=0,"",N18/E18%)</f>
        <v>17.354371965822221</v>
      </c>
      <c r="AA18" s="19">
        <f t="shared" ref="AA18:AA19" si="234">IF(O18=0,"",O18/F18%)</f>
        <v>20.416562824381121</v>
      </c>
      <c r="AB18" s="19">
        <f t="shared" ref="AB18" si="235">IF(P18=0,"",P18/D18%)</f>
        <v>8.5336234140120232E-2</v>
      </c>
      <c r="AC18" s="19">
        <f t="shared" ref="AC18" si="236">IF(Q18=0,"",Q18/E18%)</f>
        <v>0.17748846324988873</v>
      </c>
      <c r="AD18" s="19">
        <f t="shared" ref="AD18" si="237">IF(R18=0,"",R18/F18%)</f>
        <v>0.12993392001200135</v>
      </c>
      <c r="AE18" s="2">
        <f>+'2020'!CJ20</f>
        <v>15400</v>
      </c>
      <c r="AF18" s="2">
        <f>+'2020'!CK20</f>
        <v>16139</v>
      </c>
      <c r="AG18" s="2">
        <f>+'2020'!CL20</f>
        <v>31539</v>
      </c>
      <c r="AH18" s="3">
        <f>12124+85</f>
        <v>12209</v>
      </c>
      <c r="AI18" s="3">
        <f>13697+94</f>
        <v>13791</v>
      </c>
      <c r="AJ18" s="3">
        <f t="shared" ref="AJ18" si="238">+AH18+AI18</f>
        <v>26000</v>
      </c>
      <c r="AK18" s="3">
        <v>11</v>
      </c>
      <c r="AL18" s="3">
        <v>15</v>
      </c>
      <c r="AM18" s="3">
        <f t="shared" ref="AM18" si="239">+AK18+AL18</f>
        <v>26</v>
      </c>
      <c r="AN18" s="2">
        <v>3162</v>
      </c>
      <c r="AO18" s="2">
        <v>2301</v>
      </c>
      <c r="AP18" s="2">
        <f t="shared" ref="AP18" si="240">+AN18+AO18</f>
        <v>5463</v>
      </c>
      <c r="AQ18" s="2">
        <f>17+0+1</f>
        <v>18</v>
      </c>
      <c r="AR18" s="2">
        <f>14+18+0</f>
        <v>32</v>
      </c>
      <c r="AS18" s="3">
        <f>+AQ18+AR18</f>
        <v>50</v>
      </c>
      <c r="AT18" s="19">
        <f t="shared" ref="AT18:AT19" si="241">IF(AH18=0,"",AH18/AE18%)</f>
        <v>79.279220779220779</v>
      </c>
      <c r="AU18" s="19">
        <f t="shared" ref="AU18:AU19" si="242">IF(AI18=0,"",AI18/AF18%)</f>
        <v>85.451391040337086</v>
      </c>
      <c r="AV18" s="19">
        <f t="shared" ref="AV18:AV19" si="243">IF(AJ18=0,"",AJ18/AG18%)</f>
        <v>82.437616918735543</v>
      </c>
      <c r="AW18" s="19">
        <f t="shared" ref="AW18:AW19" si="244">IF(AK18=0,"",AK18/AE18%)</f>
        <v>7.1428571428571425E-2</v>
      </c>
      <c r="AX18" s="19">
        <f t="shared" ref="AX18:AX19" si="245">IF(AL18=0,"",AL18/AF18%)</f>
        <v>9.2942561496994869E-2</v>
      </c>
      <c r="AY18" s="19">
        <f t="shared" ref="AY18:AY19" si="246">IF(AM18=0,"",AM18/AG18%)</f>
        <v>8.2437616918735537E-2</v>
      </c>
      <c r="AZ18" s="19">
        <f t="shared" ref="AZ18:AZ19" si="247">IF(AN18=0,"",AN18/AE18%)</f>
        <v>20.532467532467532</v>
      </c>
      <c r="BA18" s="19">
        <f t="shared" ref="BA18:BA19" si="248">IF(AO18=0,"",AO18/AF18%)</f>
        <v>14.257388933639012</v>
      </c>
      <c r="BB18" s="19">
        <f t="shared" ref="BB18:BB19" si="249">IF(AP18=0,"",AP18/AG18%)</f>
        <v>17.321411585655856</v>
      </c>
      <c r="BC18" s="19">
        <f t="shared" ref="BC18" si="250">IF(AQ18=0,"",AQ18/AE18%)</f>
        <v>0.11688311688311688</v>
      </c>
      <c r="BD18" s="19">
        <f t="shared" ref="BD18" si="251">IF(AR18=0,"",AR18/AF18%)</f>
        <v>0.19827746452692238</v>
      </c>
      <c r="BE18" s="19">
        <f t="shared" ref="BE18" si="252">IF(AS18=0,"",AS18/AG18%)</f>
        <v>0.15853387868987603</v>
      </c>
      <c r="BF18" s="2">
        <f>+'2020'!EC20</f>
        <v>21636</v>
      </c>
      <c r="BG18" s="2">
        <f>+'2020'!ED20</f>
        <v>26144</v>
      </c>
      <c r="BH18" s="2">
        <f>+'2020'!EE20</f>
        <v>47780</v>
      </c>
      <c r="BI18" s="3">
        <f>18267+307</f>
        <v>18574</v>
      </c>
      <c r="BJ18" s="3">
        <f>22438+359</f>
        <v>22797</v>
      </c>
      <c r="BK18" s="3">
        <f t="shared" ref="BK18" si="253">+BI18+BJ18</f>
        <v>41371</v>
      </c>
      <c r="BL18" s="3">
        <v>17</v>
      </c>
      <c r="BM18" s="3">
        <v>44</v>
      </c>
      <c r="BN18" s="3">
        <f t="shared" ref="BN18" si="254">+BL18+BM18</f>
        <v>61</v>
      </c>
      <c r="BO18" s="2">
        <v>3032</v>
      </c>
      <c r="BP18" s="2">
        <v>3270</v>
      </c>
      <c r="BQ18" s="3">
        <f t="shared" ref="BQ18" si="255">+BO18+BP18</f>
        <v>6302</v>
      </c>
      <c r="BR18" s="2">
        <f>12+1+0</f>
        <v>13</v>
      </c>
      <c r="BS18" s="2">
        <f>11+22+0</f>
        <v>33</v>
      </c>
      <c r="BT18" s="3">
        <f>+BR18+BS18</f>
        <v>46</v>
      </c>
      <c r="BU18" s="19">
        <f t="shared" ref="BU18" si="256">IF(BI18=0,"",BI18/BF18%)</f>
        <v>85.847661305232009</v>
      </c>
      <c r="BV18" s="19">
        <f t="shared" ref="BV18" si="257">IF(BJ18=0,"",BJ18/BG18%)</f>
        <v>87.197827417380665</v>
      </c>
      <c r="BW18" s="19">
        <f t="shared" ref="BW18" si="258">IF(BK18=0,"",BK18/BH18%)</f>
        <v>86.586437840100459</v>
      </c>
      <c r="BX18" s="19">
        <f t="shared" ref="BX18" si="259">IF(BL18=0,"",BL18/BF18%)</f>
        <v>7.8572749121833971E-2</v>
      </c>
      <c r="BY18" s="19">
        <f t="shared" ref="BY18" si="260">IF(BM18=0,"",BM18/BG18%)</f>
        <v>0.16829865361077112</v>
      </c>
      <c r="BZ18" s="19">
        <f t="shared" ref="BZ18" si="261">IF(BN18=0,"",BN18/BH18%)</f>
        <v>0.12766848053578903</v>
      </c>
      <c r="CA18" s="19">
        <f t="shared" ref="CA18" si="262">IF(BO18=0,"",BO18/BF18%)</f>
        <v>14.013680902200036</v>
      </c>
      <c r="CB18" s="19">
        <f t="shared" ref="CB18" si="263">IF(BP18=0,"",BP18/BG18%)</f>
        <v>12.50764993880049</v>
      </c>
      <c r="CC18" s="19">
        <f t="shared" ref="CC18" si="264">IF(BQ18=0,"",BQ18/BH18%)</f>
        <v>13.189619087484303</v>
      </c>
      <c r="CD18" s="19">
        <f t="shared" ref="CD18" si="265">IF(BR18=0,"",BR18/BF18%)</f>
        <v>6.0085043446108335E-2</v>
      </c>
      <c r="CE18" s="19">
        <f t="shared" ref="CE18" si="266">IF(BS18=0,"",BS18/BG18%)</f>
        <v>0.12622399020807834</v>
      </c>
      <c r="CF18" s="19">
        <f t="shared" ref="CF18" si="267">IF(BT18=0,"",BT18/BH18%)</f>
        <v>9.6274591879447466E-2</v>
      </c>
    </row>
    <row r="19" spans="1:84" ht="35.25" customHeight="1">
      <c r="A19" s="10">
        <v>12</v>
      </c>
      <c r="B19" s="124" t="s">
        <v>140</v>
      </c>
      <c r="C19" s="118" t="s">
        <v>58</v>
      </c>
      <c r="D19" s="2">
        <f>+'2020'!AQ21</f>
        <v>87015</v>
      </c>
      <c r="E19" s="2">
        <f>+'2020'!AR21</f>
        <v>87748</v>
      </c>
      <c r="F19" s="2">
        <f>+'2020'!AS21</f>
        <v>174763</v>
      </c>
      <c r="G19" s="3">
        <v>56507</v>
      </c>
      <c r="H19" s="3">
        <v>59995</v>
      </c>
      <c r="I19" s="3">
        <f>+G19+H19</f>
        <v>116502</v>
      </c>
      <c r="J19" s="3">
        <v>10565</v>
      </c>
      <c r="K19" s="3">
        <v>13297</v>
      </c>
      <c r="L19" s="3">
        <f t="shared" si="225"/>
        <v>23862</v>
      </c>
      <c r="M19" s="3">
        <v>19943</v>
      </c>
      <c r="N19" s="3">
        <v>14456</v>
      </c>
      <c r="O19" s="3">
        <f t="shared" si="160"/>
        <v>34399</v>
      </c>
      <c r="P19" s="11"/>
      <c r="Q19" s="11"/>
      <c r="R19" s="11"/>
      <c r="S19" s="19">
        <f t="shared" si="226"/>
        <v>64.939378268114694</v>
      </c>
      <c r="T19" s="19">
        <f t="shared" si="227"/>
        <v>68.37192870492774</v>
      </c>
      <c r="U19" s="19">
        <f t="shared" si="228"/>
        <v>66.662851976676976</v>
      </c>
      <c r="V19" s="19">
        <f t="shared" si="229"/>
        <v>12.141584784232604</v>
      </c>
      <c r="W19" s="19">
        <f t="shared" si="230"/>
        <v>15.153621734968318</v>
      </c>
      <c r="X19" s="19">
        <f t="shared" si="231"/>
        <v>13.653919880066146</v>
      </c>
      <c r="Y19" s="19">
        <f t="shared" si="232"/>
        <v>22.919036947652703</v>
      </c>
      <c r="Z19" s="19">
        <f t="shared" si="233"/>
        <v>16.474449560103935</v>
      </c>
      <c r="AA19" s="19">
        <f t="shared" si="234"/>
        <v>19.683228143256866</v>
      </c>
      <c r="AB19" s="20"/>
      <c r="AC19" s="20"/>
      <c r="AD19" s="20"/>
      <c r="AE19" s="2">
        <f>+'2020'!CJ21</f>
        <v>21025</v>
      </c>
      <c r="AF19" s="2">
        <f>+'2020'!CK21</f>
        <v>18256</v>
      </c>
      <c r="AG19" s="2">
        <f>+'2020'!CL21</f>
        <v>39281</v>
      </c>
      <c r="AH19" s="3">
        <v>16554</v>
      </c>
      <c r="AI19" s="3">
        <v>13650</v>
      </c>
      <c r="AJ19" s="3">
        <f>+AH19+AI19</f>
        <v>30204</v>
      </c>
      <c r="AK19" s="3">
        <v>2347</v>
      </c>
      <c r="AL19" s="3">
        <v>1859</v>
      </c>
      <c r="AM19" s="3">
        <f>+AK19+AL19</f>
        <v>4206</v>
      </c>
      <c r="AN19" s="3">
        <v>2124</v>
      </c>
      <c r="AO19" s="3">
        <v>2747</v>
      </c>
      <c r="AP19" s="3">
        <f>+AN19+AO19</f>
        <v>4871</v>
      </c>
      <c r="AQ19" s="11"/>
      <c r="AR19" s="11"/>
      <c r="AS19" s="11"/>
      <c r="AT19" s="19">
        <f t="shared" si="241"/>
        <v>78.73483947681332</v>
      </c>
      <c r="AU19" s="19">
        <f t="shared" si="242"/>
        <v>74.769938650306742</v>
      </c>
      <c r="AV19" s="19">
        <f t="shared" si="243"/>
        <v>76.892136147246759</v>
      </c>
      <c r="AW19" s="19">
        <f t="shared" si="244"/>
        <v>11.162901307966706</v>
      </c>
      <c r="AX19" s="19">
        <f t="shared" si="245"/>
        <v>10.182953549517967</v>
      </c>
      <c r="AY19" s="19">
        <f t="shared" si="246"/>
        <v>10.70746671418752</v>
      </c>
      <c r="AZ19" s="19">
        <f t="shared" si="247"/>
        <v>10.102259215219977</v>
      </c>
      <c r="BA19" s="19">
        <f t="shared" si="248"/>
        <v>15.047107800175285</v>
      </c>
      <c r="BB19" s="19">
        <f t="shared" si="249"/>
        <v>12.400397138565719</v>
      </c>
      <c r="BC19" s="20"/>
      <c r="BD19" s="20"/>
      <c r="BE19" s="20"/>
      <c r="BF19" s="15"/>
      <c r="BG19" s="15"/>
      <c r="BH19" s="15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</row>
    <row r="20" spans="1:84" ht="28.5">
      <c r="A20" s="10">
        <v>13</v>
      </c>
      <c r="B20" s="123" t="s">
        <v>141</v>
      </c>
      <c r="C20" s="118" t="s">
        <v>54</v>
      </c>
      <c r="D20" s="2">
        <f>+'2020'!AQ22</f>
        <v>33550</v>
      </c>
      <c r="E20" s="2">
        <f>+'2020'!AR22</f>
        <v>36209</v>
      </c>
      <c r="F20" s="2">
        <f>+'2020'!AS22</f>
        <v>69759</v>
      </c>
      <c r="G20" s="3">
        <v>16850</v>
      </c>
      <c r="H20" s="3">
        <v>20644</v>
      </c>
      <c r="I20" s="3">
        <f>+G20+H20</f>
        <v>37494</v>
      </c>
      <c r="J20" s="3">
        <v>5405</v>
      </c>
      <c r="K20" s="3">
        <v>4467</v>
      </c>
      <c r="L20" s="3">
        <f>+J20+K20</f>
        <v>9872</v>
      </c>
      <c r="M20" s="2">
        <v>11295</v>
      </c>
      <c r="N20" s="2">
        <v>11098</v>
      </c>
      <c r="O20" s="3">
        <f t="shared" si="160"/>
        <v>22393</v>
      </c>
      <c r="P20" s="15"/>
      <c r="Q20" s="15"/>
      <c r="R20" s="11"/>
      <c r="S20" s="19">
        <f t="shared" ref="S20:S22" si="268">IF(G20=0,"",G20/D20%)</f>
        <v>50.22354694485842</v>
      </c>
      <c r="T20" s="19">
        <f t="shared" ref="T20:T22" si="269">IF(H20=0,"",H20/E20%)</f>
        <v>57.013449694827258</v>
      </c>
      <c r="U20" s="19">
        <f t="shared" ref="U20:U22" si="270">IF(I20=0,"",I20/F20%)</f>
        <v>53.747903496323055</v>
      </c>
      <c r="V20" s="19">
        <f t="shared" ref="V20:V22" si="271">IF(J20=0,"",J20/D20%)</f>
        <v>16.110283159463489</v>
      </c>
      <c r="W20" s="19">
        <f t="shared" ref="W20:W22" si="272">IF(K20=0,"",K20/E20%)</f>
        <v>12.336711867215334</v>
      </c>
      <c r="X20" s="19">
        <f t="shared" ref="X20:X22" si="273">IF(L20=0,"",L20/F20%)</f>
        <v>14.151579007726601</v>
      </c>
      <c r="Y20" s="19">
        <f t="shared" ref="Y20:Y22" si="274">IF(M20=0,"",M20/D20%)</f>
        <v>33.666169895678095</v>
      </c>
      <c r="Z20" s="19">
        <f t="shared" ref="Z20:Z22" si="275">IF(N20=0,"",N20/E20%)</f>
        <v>30.649838437957417</v>
      </c>
      <c r="AA20" s="19">
        <f t="shared" ref="AA20:AA22" si="276">IF(O20=0,"",O20/F20%)</f>
        <v>32.100517495950342</v>
      </c>
      <c r="AB20" s="18"/>
      <c r="AC20" s="18"/>
      <c r="AD20" s="18"/>
      <c r="AE20" s="2">
        <f>+'2020'!CJ22</f>
        <v>8272</v>
      </c>
      <c r="AF20" s="2">
        <f>+'2020'!CK22</f>
        <v>9527</v>
      </c>
      <c r="AG20" s="2">
        <f>+'2020'!CL22</f>
        <v>17799</v>
      </c>
      <c r="AH20" s="3">
        <v>4993</v>
      </c>
      <c r="AI20" s="3">
        <v>6427</v>
      </c>
      <c r="AJ20" s="3">
        <f>+AH20+AI20</f>
        <v>11420</v>
      </c>
      <c r="AK20" s="3">
        <v>1278</v>
      </c>
      <c r="AL20" s="3">
        <v>1093</v>
      </c>
      <c r="AM20" s="3">
        <f>+AK20+AL20</f>
        <v>2371</v>
      </c>
      <c r="AN20" s="2">
        <v>2001</v>
      </c>
      <c r="AO20" s="2">
        <v>2007</v>
      </c>
      <c r="AP20" s="3">
        <f>+AN20+AO20</f>
        <v>4008</v>
      </c>
      <c r="AQ20" s="15"/>
      <c r="AR20" s="15"/>
      <c r="AS20" s="11"/>
      <c r="AT20" s="19">
        <f t="shared" ref="AT20:AT22" si="277">IF(AH20=0,"",AH20/AE20%)</f>
        <v>60.360251450676984</v>
      </c>
      <c r="AU20" s="19">
        <f t="shared" ref="AU20:AU22" si="278">IF(AI20=0,"",AI20/AF20%)</f>
        <v>67.460900598299574</v>
      </c>
      <c r="AV20" s="19">
        <f t="shared" ref="AV20:AV22" si="279">IF(AJ20=0,"",AJ20/AG20%)</f>
        <v>64.160907916175063</v>
      </c>
      <c r="AW20" s="19">
        <f t="shared" ref="AW20:AW22" si="280">IF(AK20=0,"",AK20/AE20%)</f>
        <v>15.449709864603483</v>
      </c>
      <c r="AX20" s="19">
        <f t="shared" ref="AX20:AX22" si="281">IF(AL20=0,"",AL20/AF20%)</f>
        <v>11.472656660018894</v>
      </c>
      <c r="AY20" s="19">
        <f t="shared" ref="AY20:AY22" si="282">IF(AM20=0,"",AM20/AG20%)</f>
        <v>13.320973088375752</v>
      </c>
      <c r="AZ20" s="19">
        <f t="shared" ref="AZ20:AZ22" si="283">IF(AN20=0,"",AN20/AE20%)</f>
        <v>24.190038684719536</v>
      </c>
      <c r="BA20" s="19">
        <f t="shared" ref="BA20:BA22" si="284">IF(AO20=0,"",AO20/AF20%)</f>
        <v>21.066442741681538</v>
      </c>
      <c r="BB20" s="19">
        <f t="shared" ref="BB20:BB22" si="285">IF(AP20=0,"",AP20/AG20%)</f>
        <v>22.518118995449182</v>
      </c>
      <c r="BC20" s="18"/>
      <c r="BD20" s="18"/>
      <c r="BE20" s="18"/>
      <c r="BF20" s="2">
        <f>+'2020'!EC22</f>
        <v>1954</v>
      </c>
      <c r="BG20" s="2">
        <f>+'2020'!ED22</f>
        <v>2234</v>
      </c>
      <c r="BH20" s="2">
        <f>+'2020'!EE22</f>
        <v>4188</v>
      </c>
      <c r="BI20" s="3">
        <v>1093</v>
      </c>
      <c r="BJ20" s="3">
        <v>1388</v>
      </c>
      <c r="BK20" s="3">
        <f>+BI20+BJ20</f>
        <v>2481</v>
      </c>
      <c r="BL20" s="3">
        <v>257</v>
      </c>
      <c r="BM20" s="3">
        <v>210</v>
      </c>
      <c r="BN20" s="3">
        <f>+BL20+BM20</f>
        <v>467</v>
      </c>
      <c r="BO20" s="2">
        <v>604</v>
      </c>
      <c r="BP20" s="2">
        <v>636</v>
      </c>
      <c r="BQ20" s="3">
        <f>+BO20+BP20</f>
        <v>1240</v>
      </c>
      <c r="BR20" s="15"/>
      <c r="BS20" s="15"/>
      <c r="BT20" s="11"/>
      <c r="BU20" s="19">
        <f t="shared" ref="BU20:BU22" si="286">IF(BI20=0,"",BI20/BF20%)</f>
        <v>55.936540429887415</v>
      </c>
      <c r="BV20" s="19">
        <f t="shared" ref="BV20:BV22" si="287">IF(BJ20=0,"",BJ20/BG20%)</f>
        <v>62.130707251566697</v>
      </c>
      <c r="BW20" s="19">
        <f t="shared" ref="BW20:BW22" si="288">IF(BK20=0,"",BK20/BH20%)</f>
        <v>59.240687679083088</v>
      </c>
      <c r="BX20" s="19">
        <f t="shared" ref="BX20:BX22" si="289">IF(BL20=0,"",BL20/BF20%)</f>
        <v>13.152507676560901</v>
      </c>
      <c r="BY20" s="19">
        <f t="shared" ref="BY20:BY22" si="290">IF(BM20=0,"",BM20/BG20%)</f>
        <v>9.4001790510295429</v>
      </c>
      <c r="BZ20" s="19">
        <f t="shared" ref="BZ20:BZ22" si="291">IF(BN20=0,"",BN20/BH20%)</f>
        <v>11.150907354345749</v>
      </c>
      <c r="CA20" s="19">
        <f t="shared" ref="CA20:CA22" si="292">IF(BO20=0,"",BO20/BF20%)</f>
        <v>30.91095189355169</v>
      </c>
      <c r="CB20" s="19">
        <f t="shared" ref="CB20:CB22" si="293">IF(BP20=0,"",BP20/BG20%)</f>
        <v>28.46911369740376</v>
      </c>
      <c r="CC20" s="19">
        <f t="shared" ref="CC20:CC22" si="294">IF(BQ20=0,"",BQ20/BH20%)</f>
        <v>29.608404966571154</v>
      </c>
      <c r="CD20" s="18"/>
      <c r="CE20" s="18"/>
      <c r="CF20" s="18"/>
    </row>
    <row r="21" spans="1:84" ht="36" customHeight="1">
      <c r="A21" s="10">
        <v>14</v>
      </c>
      <c r="B21" s="123" t="s">
        <v>142</v>
      </c>
      <c r="C21" s="118" t="s">
        <v>87</v>
      </c>
      <c r="D21" s="2">
        <f>+'2020'!AQ23</f>
        <v>87789</v>
      </c>
      <c r="E21" s="2">
        <f>+'2020'!AR23</f>
        <v>73388</v>
      </c>
      <c r="F21" s="2">
        <f>+'2020'!AS23</f>
        <v>161177</v>
      </c>
      <c r="G21" s="3">
        <v>47128</v>
      </c>
      <c r="H21" s="3">
        <v>46181</v>
      </c>
      <c r="I21" s="3">
        <f>+G21+H21</f>
        <v>93309</v>
      </c>
      <c r="J21" s="3">
        <v>6229</v>
      </c>
      <c r="K21" s="3">
        <v>2316</v>
      </c>
      <c r="L21" s="3">
        <f>+J21+K21</f>
        <v>8545</v>
      </c>
      <c r="M21" s="2">
        <v>34432</v>
      </c>
      <c r="N21" s="2">
        <v>24758</v>
      </c>
      <c r="O21" s="3">
        <f t="shared" si="160"/>
        <v>59190</v>
      </c>
      <c r="P21" s="15">
        <v>0</v>
      </c>
      <c r="Q21" s="2">
        <v>133</v>
      </c>
      <c r="R21" s="32">
        <f>P21+Q21</f>
        <v>133</v>
      </c>
      <c r="S21" s="19">
        <f t="shared" si="268"/>
        <v>53.68326327899851</v>
      </c>
      <c r="T21" s="19">
        <f t="shared" si="269"/>
        <v>62.927181555567671</v>
      </c>
      <c r="U21" s="19">
        <f t="shared" si="270"/>
        <v>57.892255098432159</v>
      </c>
      <c r="V21" s="19">
        <f t="shared" si="271"/>
        <v>7.0954219776965228</v>
      </c>
      <c r="W21" s="19">
        <f t="shared" si="272"/>
        <v>3.1558292908922438</v>
      </c>
      <c r="X21" s="19">
        <f t="shared" si="273"/>
        <v>5.3016249216699656</v>
      </c>
      <c r="Y21" s="19">
        <f t="shared" si="274"/>
        <v>39.221314743304973</v>
      </c>
      <c r="Z21" s="19">
        <f t="shared" si="275"/>
        <v>33.73576061481441</v>
      </c>
      <c r="AA21" s="19">
        <f t="shared" si="276"/>
        <v>36.723602002767144</v>
      </c>
      <c r="AB21" s="20" t="str">
        <f t="shared" ref="AB21" si="295">IF(P21=0,"",P21/D21%)</f>
        <v/>
      </c>
      <c r="AC21" s="90">
        <f t="shared" ref="AC21" si="296">IF(Q21=0,"",Q21/E21%)</f>
        <v>0.18122853872567724</v>
      </c>
      <c r="AD21" s="90">
        <f t="shared" ref="AD21" si="297">IF(R21=0,"",R21/F21%)</f>
        <v>8.2517977130732056E-2</v>
      </c>
      <c r="AE21" s="2">
        <f>+'2020'!CJ23</f>
        <v>3063</v>
      </c>
      <c r="AF21" s="2">
        <f>+'2020'!CK23</f>
        <v>2932</v>
      </c>
      <c r="AG21" s="2">
        <f>+'2020'!CL23</f>
        <v>5995</v>
      </c>
      <c r="AH21" s="3">
        <v>1799</v>
      </c>
      <c r="AI21" s="3">
        <v>2067</v>
      </c>
      <c r="AJ21" s="3">
        <f>+AH21+AI21</f>
        <v>3866</v>
      </c>
      <c r="AK21" s="3">
        <v>187</v>
      </c>
      <c r="AL21" s="3">
        <v>118</v>
      </c>
      <c r="AM21" s="3">
        <f>+AK21+AL21</f>
        <v>305</v>
      </c>
      <c r="AN21" s="2">
        <v>1077</v>
      </c>
      <c r="AO21" s="2">
        <v>746</v>
      </c>
      <c r="AP21" s="3">
        <f t="shared" ref="AP21:AP22" si="298">+AN21+AO21</f>
        <v>1823</v>
      </c>
      <c r="AQ21" s="15"/>
      <c r="AR21" s="2">
        <v>1</v>
      </c>
      <c r="AS21" s="3">
        <f>+AQ21+AR21</f>
        <v>1</v>
      </c>
      <c r="AT21" s="19">
        <f t="shared" si="277"/>
        <v>58.733268037871369</v>
      </c>
      <c r="AU21" s="19">
        <f t="shared" si="278"/>
        <v>70.49795361527967</v>
      </c>
      <c r="AV21" s="19">
        <f t="shared" si="279"/>
        <v>64.487072560467055</v>
      </c>
      <c r="AW21" s="19">
        <f t="shared" si="280"/>
        <v>6.1051256937642835</v>
      </c>
      <c r="AX21" s="19">
        <f t="shared" si="281"/>
        <v>4.0245566166439293</v>
      </c>
      <c r="AY21" s="19">
        <f t="shared" si="282"/>
        <v>5.0875729774812344</v>
      </c>
      <c r="AZ21" s="19">
        <f t="shared" si="283"/>
        <v>35.161606268364352</v>
      </c>
      <c r="BA21" s="19">
        <f t="shared" si="284"/>
        <v>25.443383356070942</v>
      </c>
      <c r="BB21" s="19">
        <f t="shared" si="285"/>
        <v>30.408673894912425</v>
      </c>
      <c r="BC21" s="18"/>
      <c r="BD21" s="19">
        <f t="shared" ref="BD21" si="299">IF(AR21=0,"",AR21/AF21%)</f>
        <v>3.4106412005457026E-2</v>
      </c>
      <c r="BE21" s="19">
        <f t="shared" ref="BE21" si="300">IF(AS21=0,"",AS21/AG21%)</f>
        <v>1.6680567139282735E-2</v>
      </c>
      <c r="BF21" s="2">
        <f>+'2020'!EC23</f>
        <v>2971</v>
      </c>
      <c r="BG21" s="2">
        <f>+'2020'!ED23</f>
        <v>2319</v>
      </c>
      <c r="BH21" s="2">
        <f>+'2020'!EE23</f>
        <v>5290</v>
      </c>
      <c r="BI21" s="3">
        <v>1936</v>
      </c>
      <c r="BJ21" s="3">
        <v>1429</v>
      </c>
      <c r="BK21" s="3">
        <f>+BI21+BJ21</f>
        <v>3365</v>
      </c>
      <c r="BL21" s="3">
        <v>57</v>
      </c>
      <c r="BM21" s="3">
        <v>23</v>
      </c>
      <c r="BN21" s="3">
        <f>+BL21+BM21</f>
        <v>80</v>
      </c>
      <c r="BO21" s="2">
        <v>978</v>
      </c>
      <c r="BP21" s="2">
        <v>867</v>
      </c>
      <c r="BQ21" s="3">
        <f>+BO21+BP21</f>
        <v>1845</v>
      </c>
      <c r="BR21" s="15"/>
      <c r="BS21" s="15"/>
      <c r="BT21" s="15"/>
      <c r="BU21" s="19">
        <f t="shared" si="286"/>
        <v>65.163244698754625</v>
      </c>
      <c r="BV21" s="19">
        <f t="shared" si="287"/>
        <v>61.621388529538592</v>
      </c>
      <c r="BW21" s="19">
        <f t="shared" si="288"/>
        <v>63.610586011342157</v>
      </c>
      <c r="BX21" s="19">
        <f t="shared" si="289"/>
        <v>1.9185459441265567</v>
      </c>
      <c r="BY21" s="19">
        <f t="shared" si="290"/>
        <v>0.99180681328158682</v>
      </c>
      <c r="BZ21" s="19">
        <f t="shared" si="291"/>
        <v>1.5122873345935728</v>
      </c>
      <c r="CA21" s="19">
        <f t="shared" si="292"/>
        <v>32.918209357118812</v>
      </c>
      <c r="CB21" s="19">
        <f t="shared" si="293"/>
        <v>37.386804657179816</v>
      </c>
      <c r="CC21" s="19">
        <f t="shared" si="294"/>
        <v>34.87712665406427</v>
      </c>
      <c r="CD21" s="18"/>
      <c r="CE21" s="18"/>
      <c r="CF21" s="18"/>
    </row>
    <row r="22" spans="1:84" s="60" customFormat="1" ht="39" customHeight="1">
      <c r="A22" s="10">
        <v>15</v>
      </c>
      <c r="B22" s="124" t="s">
        <v>143</v>
      </c>
      <c r="C22" s="118" t="s">
        <v>46</v>
      </c>
      <c r="D22" s="2">
        <f>+'2020'!AQ24</f>
        <v>82336</v>
      </c>
      <c r="E22" s="2">
        <f>+'2020'!AR24</f>
        <v>90101</v>
      </c>
      <c r="F22" s="2">
        <f>+'2020'!AS24</f>
        <v>172437</v>
      </c>
      <c r="G22" s="10">
        <v>40672</v>
      </c>
      <c r="H22" s="10">
        <v>64767</v>
      </c>
      <c r="I22" s="67">
        <f>+G22+H22</f>
        <v>105439</v>
      </c>
      <c r="J22" s="10">
        <v>10940</v>
      </c>
      <c r="K22" s="10">
        <v>10989</v>
      </c>
      <c r="L22" s="67">
        <f>+J22+K22</f>
        <v>21929</v>
      </c>
      <c r="M22" s="67">
        <v>30724</v>
      </c>
      <c r="N22" s="67">
        <v>14345</v>
      </c>
      <c r="O22" s="10">
        <f t="shared" si="160"/>
        <v>45069</v>
      </c>
      <c r="P22" s="68"/>
      <c r="Q22" s="68"/>
      <c r="R22" s="69"/>
      <c r="S22" s="19">
        <f t="shared" si="268"/>
        <v>49.397590361445779</v>
      </c>
      <c r="T22" s="19">
        <f t="shared" si="269"/>
        <v>71.882665009267384</v>
      </c>
      <c r="U22" s="19">
        <f t="shared" si="270"/>
        <v>61.14638969594693</v>
      </c>
      <c r="V22" s="19">
        <f t="shared" si="271"/>
        <v>13.287019043917606</v>
      </c>
      <c r="W22" s="19">
        <f t="shared" si="272"/>
        <v>12.196313026492492</v>
      </c>
      <c r="X22" s="19">
        <f t="shared" si="273"/>
        <v>12.717108277225886</v>
      </c>
      <c r="Y22" s="19">
        <f t="shared" si="274"/>
        <v>37.315390594636611</v>
      </c>
      <c r="Z22" s="19">
        <f t="shared" si="275"/>
        <v>15.921021964240131</v>
      </c>
      <c r="AA22" s="19">
        <f t="shared" si="276"/>
        <v>26.136502026827191</v>
      </c>
      <c r="AB22" s="18"/>
      <c r="AC22" s="18"/>
      <c r="AD22" s="18"/>
      <c r="AE22" s="2">
        <f>+'2020'!CJ24</f>
        <v>3638</v>
      </c>
      <c r="AF22" s="2">
        <f>+'2020'!CK24</f>
        <v>2963</v>
      </c>
      <c r="AG22" s="2">
        <f>+'2020'!CL24</f>
        <v>6601</v>
      </c>
      <c r="AH22" s="10">
        <v>1855</v>
      </c>
      <c r="AI22" s="10">
        <v>2245</v>
      </c>
      <c r="AJ22" s="67">
        <f>+AH22+AI22</f>
        <v>4100</v>
      </c>
      <c r="AK22" s="10">
        <v>373</v>
      </c>
      <c r="AL22" s="10">
        <v>281</v>
      </c>
      <c r="AM22" s="67">
        <f>+AK22+AL22</f>
        <v>654</v>
      </c>
      <c r="AN22" s="67">
        <v>1410</v>
      </c>
      <c r="AO22" s="67">
        <v>437</v>
      </c>
      <c r="AP22" s="3">
        <f t="shared" si="298"/>
        <v>1847</v>
      </c>
      <c r="AQ22" s="68"/>
      <c r="AR22" s="68"/>
      <c r="AS22" s="69"/>
      <c r="AT22" s="19">
        <f t="shared" si="277"/>
        <v>50.989554700384822</v>
      </c>
      <c r="AU22" s="19">
        <f t="shared" si="278"/>
        <v>75.767802902463728</v>
      </c>
      <c r="AV22" s="19">
        <f t="shared" si="279"/>
        <v>62.11180124223602</v>
      </c>
      <c r="AW22" s="19">
        <f t="shared" si="280"/>
        <v>10.252886201209455</v>
      </c>
      <c r="AX22" s="19">
        <f t="shared" si="281"/>
        <v>9.483631454606817</v>
      </c>
      <c r="AY22" s="19">
        <f t="shared" si="282"/>
        <v>9.9075897591274042</v>
      </c>
      <c r="AZ22" s="19">
        <f t="shared" si="283"/>
        <v>38.757559098405714</v>
      </c>
      <c r="BA22" s="19">
        <f t="shared" si="284"/>
        <v>14.748565642929464</v>
      </c>
      <c r="BB22" s="19">
        <f t="shared" si="285"/>
        <v>27.980608998636569</v>
      </c>
      <c r="BC22" s="18"/>
      <c r="BD22" s="18"/>
      <c r="BE22" s="18"/>
      <c r="BF22" s="2">
        <f>+'2020'!EC24</f>
        <v>12740</v>
      </c>
      <c r="BG22" s="2">
        <f>+'2020'!ED24</f>
        <v>14637</v>
      </c>
      <c r="BH22" s="2">
        <f>+'2020'!EE24</f>
        <v>27377</v>
      </c>
      <c r="BI22" s="10">
        <v>8551</v>
      </c>
      <c r="BJ22" s="10">
        <v>11746</v>
      </c>
      <c r="BK22" s="67">
        <f>+BI22+BJ22</f>
        <v>20297</v>
      </c>
      <c r="BL22" s="10">
        <v>1788</v>
      </c>
      <c r="BM22" s="10">
        <v>1344</v>
      </c>
      <c r="BN22" s="67">
        <f>+BL22+BM22</f>
        <v>3132</v>
      </c>
      <c r="BO22" s="67">
        <v>2401</v>
      </c>
      <c r="BP22" s="67">
        <v>1547</v>
      </c>
      <c r="BQ22" s="67">
        <f>+BO22+BP22</f>
        <v>3948</v>
      </c>
      <c r="BR22" s="68"/>
      <c r="BS22" s="68"/>
      <c r="BT22" s="69"/>
      <c r="BU22" s="19">
        <f t="shared" si="286"/>
        <v>67.119309262166396</v>
      </c>
      <c r="BV22" s="19">
        <f t="shared" si="287"/>
        <v>80.248684839789576</v>
      </c>
      <c r="BW22" s="19">
        <f t="shared" si="288"/>
        <v>74.138875698579099</v>
      </c>
      <c r="BX22" s="19">
        <f t="shared" si="289"/>
        <v>14.034536891679748</v>
      </c>
      <c r="BY22" s="19">
        <f t="shared" si="290"/>
        <v>9.1822094691535145</v>
      </c>
      <c r="BZ22" s="19">
        <f t="shared" si="291"/>
        <v>11.440260072323484</v>
      </c>
      <c r="CA22" s="19">
        <f t="shared" si="292"/>
        <v>18.846153846153847</v>
      </c>
      <c r="CB22" s="19">
        <f t="shared" si="293"/>
        <v>10.56910569105691</v>
      </c>
      <c r="CC22" s="19">
        <f t="shared" si="294"/>
        <v>14.420864229097418</v>
      </c>
      <c r="CD22" s="18"/>
      <c r="CE22" s="18"/>
      <c r="CF22" s="18"/>
    </row>
    <row r="23" spans="1:84" ht="28.5">
      <c r="A23" s="10">
        <v>16</v>
      </c>
      <c r="B23" s="124" t="s">
        <v>144</v>
      </c>
      <c r="C23" s="118" t="s">
        <v>10</v>
      </c>
      <c r="D23" s="2">
        <f>+'2020'!AQ25</f>
        <v>228284</v>
      </c>
      <c r="E23" s="2">
        <f>+'2020'!AR25</f>
        <v>267706</v>
      </c>
      <c r="F23" s="2">
        <f>+'2020'!AS25</f>
        <v>495990</v>
      </c>
      <c r="G23" s="3">
        <v>55283</v>
      </c>
      <c r="H23" s="3">
        <v>62680</v>
      </c>
      <c r="I23" s="3">
        <f t="shared" ref="I23" si="301">+G23+H23</f>
        <v>117963</v>
      </c>
      <c r="J23" s="3">
        <v>86865</v>
      </c>
      <c r="K23" s="3">
        <v>110297</v>
      </c>
      <c r="L23" s="3">
        <f t="shared" ref="L23" si="302">+J23+K23</f>
        <v>197162</v>
      </c>
      <c r="M23" s="2">
        <v>86136</v>
      </c>
      <c r="N23" s="2">
        <v>94729</v>
      </c>
      <c r="O23" s="10">
        <f t="shared" si="160"/>
        <v>180865</v>
      </c>
      <c r="P23" s="15"/>
      <c r="Q23" s="15"/>
      <c r="R23" s="11"/>
      <c r="S23" s="19">
        <f t="shared" ref="S23:S28" si="303">IF(G23=0,"",G23/D23%)</f>
        <v>24.216765082090728</v>
      </c>
      <c r="T23" s="19">
        <f t="shared" ref="T23:T28" si="304">IF(H23=0,"",H23/E23%)</f>
        <v>23.413744929138684</v>
      </c>
      <c r="U23" s="19">
        <f t="shared" ref="U23:U28" si="305">IF(I23=0,"",I23/F23%)</f>
        <v>23.783342406096899</v>
      </c>
      <c r="V23" s="19">
        <f t="shared" ref="V23:V28" si="306">IF(J23=0,"",J23/D23%)</f>
        <v>38.051286993394193</v>
      </c>
      <c r="W23" s="19">
        <f t="shared" ref="W23:W28" si="307">IF(K23=0,"",K23/E23%)</f>
        <v>41.200794901869962</v>
      </c>
      <c r="X23" s="19">
        <f t="shared" ref="X23:X28" si="308">IF(L23=0,"",L23/F23%)</f>
        <v>39.751204661384307</v>
      </c>
      <c r="Y23" s="19">
        <f t="shared" ref="Y23:Y28" si="309">IF(M23=0,"",M23/D23%)</f>
        <v>37.731947924515076</v>
      </c>
      <c r="Z23" s="19">
        <f t="shared" ref="Z23:Z28" si="310">IF(N23=0,"",N23/E23%)</f>
        <v>35.385460168991358</v>
      </c>
      <c r="AA23" s="19">
        <f t="shared" ref="AA23:AA28" si="311">IF(O23=0,"",O23/F23%)</f>
        <v>36.465452932518801</v>
      </c>
      <c r="AB23" s="18"/>
      <c r="AC23" s="18"/>
      <c r="AD23" s="18"/>
      <c r="AE23" s="2">
        <f>+'2020'!CJ25</f>
        <v>36752</v>
      </c>
      <c r="AF23" s="2">
        <f>+'2020'!CK25</f>
        <v>41835</v>
      </c>
      <c r="AG23" s="2">
        <f>+'2020'!CL25</f>
        <v>78587</v>
      </c>
      <c r="AH23" s="22">
        <v>14110</v>
      </c>
      <c r="AI23" s="22">
        <v>14765</v>
      </c>
      <c r="AJ23" s="3">
        <f t="shared" ref="AJ23:AJ32" si="312">+AH23+AI23</f>
        <v>28875</v>
      </c>
      <c r="AK23" s="22">
        <v>12308</v>
      </c>
      <c r="AL23" s="22">
        <v>15776</v>
      </c>
      <c r="AM23" s="3">
        <f t="shared" ref="AM23:AM31" si="313">+AK23+AL23</f>
        <v>28084</v>
      </c>
      <c r="AN23" s="21">
        <v>10334</v>
      </c>
      <c r="AO23" s="21">
        <v>11294</v>
      </c>
      <c r="AP23" s="3">
        <f t="shared" ref="AP23:AP31" si="314">+AN23+AO23</f>
        <v>21628</v>
      </c>
      <c r="AQ23" s="23"/>
      <c r="AR23" s="23"/>
      <c r="AS23" s="24"/>
      <c r="AT23" s="19">
        <f t="shared" ref="AT23:AT28" si="315">IF(AH23=0,"",AH23/AE23%)</f>
        <v>38.392468437091864</v>
      </c>
      <c r="AU23" s="19">
        <f t="shared" ref="AU23:AU28" si="316">IF(AI23=0,"",AI23/AF23%)</f>
        <v>35.293414604995817</v>
      </c>
      <c r="AV23" s="19">
        <f t="shared" ref="AV23:AV28" si="317">IF(AJ23=0,"",AJ23/AG23%)</f>
        <v>36.742718261290037</v>
      </c>
      <c r="AW23" s="19">
        <f t="shared" ref="AW23:AW28" si="318">IF(AK23=0,"",AK23/AE23%)</f>
        <v>33.489333913800614</v>
      </c>
      <c r="AX23" s="19">
        <f t="shared" ref="AX23:AX28" si="319">IF(AL23=0,"",AL23/AF23%)</f>
        <v>37.710051392374801</v>
      </c>
      <c r="AY23" s="19">
        <f t="shared" ref="AY23:AY28" si="320">IF(AM23=0,"",AM23/AG23%)</f>
        <v>35.736190464071669</v>
      </c>
      <c r="AZ23" s="19">
        <f t="shared" ref="AZ23:AZ28" si="321">IF(AN23=0,"",AN23/AE23%)</f>
        <v>28.118197649107532</v>
      </c>
      <c r="BA23" s="19">
        <f t="shared" ref="BA23:BA28" si="322">IF(AO23=0,"",AO23/AF23%)</f>
        <v>26.996534002629375</v>
      </c>
      <c r="BB23" s="19">
        <f t="shared" ref="BB23:BB28" si="323">IF(AP23=0,"",AP23/AG23%)</f>
        <v>27.521091274638298</v>
      </c>
      <c r="BC23" s="18"/>
      <c r="BD23" s="18"/>
      <c r="BE23" s="18"/>
      <c r="BF23" s="2">
        <f>+'2020'!EC25</f>
        <v>12910</v>
      </c>
      <c r="BG23" s="2">
        <f>+'2020'!ED25</f>
        <v>14917</v>
      </c>
      <c r="BH23" s="2">
        <f>+'2020'!EE25</f>
        <v>27827</v>
      </c>
      <c r="BI23" s="3">
        <v>5596</v>
      </c>
      <c r="BJ23" s="3">
        <v>6052</v>
      </c>
      <c r="BK23" s="3">
        <f t="shared" ref="BK23:BK32" si="324">+BI23+BJ23</f>
        <v>11648</v>
      </c>
      <c r="BL23" s="3">
        <v>3959</v>
      </c>
      <c r="BM23" s="3">
        <v>5056</v>
      </c>
      <c r="BN23" s="3">
        <f t="shared" ref="BN23:BN31" si="325">+BL23+BM23</f>
        <v>9015</v>
      </c>
      <c r="BO23" s="2">
        <v>3355</v>
      </c>
      <c r="BP23" s="2">
        <v>3809</v>
      </c>
      <c r="BQ23" s="3">
        <f t="shared" ref="BQ23:BQ32" si="326">+BO23+BP23</f>
        <v>7164</v>
      </c>
      <c r="BR23" s="15"/>
      <c r="BS23" s="15"/>
      <c r="BT23" s="11"/>
      <c r="BU23" s="19">
        <f t="shared" ref="BU23:BU28" si="327">IF(BI23=0,"",BI23/BF23%)</f>
        <v>43.346243222308289</v>
      </c>
      <c r="BV23" s="19">
        <f t="shared" ref="BV23:BV28" si="328">IF(BJ23=0,"",BJ23/BG23%)</f>
        <v>40.571160420996179</v>
      </c>
      <c r="BW23" s="19">
        <f t="shared" ref="BW23:BW28" si="329">IF(BK23=0,"",BK23/BH23%)</f>
        <v>41.858626513817519</v>
      </c>
      <c r="BX23" s="19">
        <f t="shared" ref="BX23:BX28" si="330">IF(BL23=0,"",BL23/BF23%)</f>
        <v>30.666150271107671</v>
      </c>
      <c r="BY23" s="19">
        <f t="shared" ref="BY23:BY28" si="331">IF(BM23=0,"",BM23/BG23%)</f>
        <v>33.894214654421134</v>
      </c>
      <c r="BZ23" s="19">
        <f t="shared" ref="BZ23:BZ28" si="332">IF(BN23=0,"",BN23/BH23%)</f>
        <v>32.396593236784419</v>
      </c>
      <c r="CA23" s="19">
        <f t="shared" ref="CA23:CA28" si="333">IF(BO23=0,"",BO23/BF23%)</f>
        <v>25.987606506584044</v>
      </c>
      <c r="CB23" s="19">
        <f t="shared" ref="CB23:CB28" si="334">IF(BP23=0,"",BP23/BG23%)</f>
        <v>25.534624924582694</v>
      </c>
      <c r="CC23" s="19">
        <f t="shared" ref="CC23:CC28" si="335">IF(BQ23=0,"",BQ23/BH23%)</f>
        <v>25.744780249398069</v>
      </c>
      <c r="CD23" s="18"/>
      <c r="CE23" s="18"/>
      <c r="CF23" s="18"/>
    </row>
    <row r="24" spans="1:84" ht="36.75" customHeight="1">
      <c r="A24" s="10">
        <v>17</v>
      </c>
      <c r="B24" s="167" t="s">
        <v>145</v>
      </c>
      <c r="C24" s="118" t="s">
        <v>79</v>
      </c>
      <c r="D24" s="2">
        <f>+'2020'!AQ26</f>
        <v>155362</v>
      </c>
      <c r="E24" s="2">
        <f>+'2020'!AR26</f>
        <v>197714</v>
      </c>
      <c r="F24" s="2">
        <f>+'2020'!AS26</f>
        <v>353076</v>
      </c>
      <c r="G24" s="22">
        <v>31151</v>
      </c>
      <c r="H24" s="22">
        <v>45552</v>
      </c>
      <c r="I24" s="3">
        <f t="shared" ref="I24:I32" si="336">+G24+H24</f>
        <v>76703</v>
      </c>
      <c r="J24" s="22">
        <v>55491</v>
      </c>
      <c r="K24" s="22">
        <v>54692</v>
      </c>
      <c r="L24" s="3">
        <f t="shared" ref="L24:L38" si="337">+J24+K24</f>
        <v>110183</v>
      </c>
      <c r="M24" s="22">
        <v>68720</v>
      </c>
      <c r="N24" s="22">
        <v>97470</v>
      </c>
      <c r="O24" s="3">
        <f t="shared" ref="O24:O32" si="338">+M24+N24</f>
        <v>166190</v>
      </c>
      <c r="P24" s="15"/>
      <c r="Q24" s="15"/>
      <c r="R24" s="15">
        <f>P24+Q24</f>
        <v>0</v>
      </c>
      <c r="S24" s="19">
        <f t="shared" si="303"/>
        <v>20.050591521736333</v>
      </c>
      <c r="T24" s="19">
        <f t="shared" si="304"/>
        <v>23.039339652224928</v>
      </c>
      <c r="U24" s="19">
        <f t="shared" si="305"/>
        <v>21.724218015384789</v>
      </c>
      <c r="V24" s="19">
        <f t="shared" si="306"/>
        <v>35.717228151027925</v>
      </c>
      <c r="W24" s="19">
        <f t="shared" si="307"/>
        <v>27.66217870257038</v>
      </c>
      <c r="X24" s="19">
        <f t="shared" si="308"/>
        <v>31.206595747091274</v>
      </c>
      <c r="Y24" s="19">
        <f t="shared" si="309"/>
        <v>44.232180327235753</v>
      </c>
      <c r="Z24" s="19">
        <f t="shared" si="310"/>
        <v>49.298481645204689</v>
      </c>
      <c r="AA24" s="19">
        <f t="shared" si="311"/>
        <v>47.06918623752393</v>
      </c>
      <c r="AB24" s="20" t="str">
        <f t="shared" ref="AB24:AB28" si="339">IF(P24=0,"",P24/D24%)</f>
        <v/>
      </c>
      <c r="AC24" s="20" t="str">
        <f t="shared" ref="AC24:AC28" si="340">IF(Q24=0,"",Q24/E24%)</f>
        <v/>
      </c>
      <c r="AD24" s="20" t="str">
        <f t="shared" ref="AD24:AD28" si="341">IF(R24=0,"",R24/F24%)</f>
        <v/>
      </c>
      <c r="AE24" s="2">
        <f>+'2020'!CJ26</f>
        <v>10509</v>
      </c>
      <c r="AF24" s="2">
        <f>+'2020'!CK26</f>
        <v>16061</v>
      </c>
      <c r="AG24" s="2">
        <f>+'2020'!CL26</f>
        <v>26570</v>
      </c>
      <c r="AH24" s="27">
        <v>3054</v>
      </c>
      <c r="AI24" s="27">
        <v>4752</v>
      </c>
      <c r="AJ24" s="3">
        <f t="shared" si="312"/>
        <v>7806</v>
      </c>
      <c r="AK24" s="22">
        <v>3954</v>
      </c>
      <c r="AL24" s="22">
        <v>4882</v>
      </c>
      <c r="AM24" s="3">
        <f t="shared" si="313"/>
        <v>8836</v>
      </c>
      <c r="AN24" s="22">
        <v>3501</v>
      </c>
      <c r="AO24" s="22">
        <v>6427</v>
      </c>
      <c r="AP24" s="3">
        <f t="shared" si="314"/>
        <v>9928</v>
      </c>
      <c r="AQ24" s="23"/>
      <c r="AR24" s="23"/>
      <c r="AS24" s="23"/>
      <c r="AT24" s="19">
        <f t="shared" si="315"/>
        <v>29.060805024264916</v>
      </c>
      <c r="AU24" s="19">
        <f t="shared" si="316"/>
        <v>29.587198804557623</v>
      </c>
      <c r="AV24" s="19">
        <f t="shared" si="317"/>
        <v>29.37899887090704</v>
      </c>
      <c r="AW24" s="19">
        <f t="shared" si="318"/>
        <v>37.624892948900943</v>
      </c>
      <c r="AX24" s="19">
        <f t="shared" si="319"/>
        <v>30.396612913268161</v>
      </c>
      <c r="AY24" s="19">
        <f t="shared" si="320"/>
        <v>33.255551373729773</v>
      </c>
      <c r="AZ24" s="19">
        <f t="shared" si="321"/>
        <v>33.314302026834142</v>
      </c>
      <c r="BA24" s="19">
        <f t="shared" si="322"/>
        <v>40.016188282174205</v>
      </c>
      <c r="BB24" s="19">
        <f t="shared" si="323"/>
        <v>37.365449755363194</v>
      </c>
      <c r="BC24" s="18" t="str">
        <f t="shared" ref="BC24:BE28" si="342">IF(AQ24=0,"",AQ24/AE24%)</f>
        <v/>
      </c>
      <c r="BD24" s="18" t="str">
        <f t="shared" si="342"/>
        <v/>
      </c>
      <c r="BE24" s="18" t="str">
        <f t="shared" si="342"/>
        <v/>
      </c>
      <c r="BF24" s="2">
        <f>+'2020'!EC26</f>
        <v>1429</v>
      </c>
      <c r="BG24" s="2">
        <f>+'2020'!ED26</f>
        <v>2149</v>
      </c>
      <c r="BH24" s="2">
        <f>+'2020'!EE26</f>
        <v>3578</v>
      </c>
      <c r="BI24" s="27">
        <v>611</v>
      </c>
      <c r="BJ24" s="27">
        <v>948</v>
      </c>
      <c r="BK24" s="3">
        <f t="shared" si="324"/>
        <v>1559</v>
      </c>
      <c r="BL24" s="22">
        <v>444</v>
      </c>
      <c r="BM24" s="22">
        <v>537</v>
      </c>
      <c r="BN24" s="3">
        <f t="shared" si="325"/>
        <v>981</v>
      </c>
      <c r="BO24" s="22">
        <v>374</v>
      </c>
      <c r="BP24" s="22">
        <v>664</v>
      </c>
      <c r="BQ24" s="3">
        <f t="shared" si="326"/>
        <v>1038</v>
      </c>
      <c r="BR24" s="15"/>
      <c r="BS24" s="15"/>
      <c r="BT24" s="15"/>
      <c r="BU24" s="19">
        <f t="shared" si="327"/>
        <v>42.757172848145558</v>
      </c>
      <c r="BV24" s="19">
        <f t="shared" si="328"/>
        <v>44.113541181945095</v>
      </c>
      <c r="BW24" s="19">
        <f t="shared" si="329"/>
        <v>43.571827836780322</v>
      </c>
      <c r="BX24" s="19">
        <f t="shared" si="330"/>
        <v>31.070678796361094</v>
      </c>
      <c r="BY24" s="19">
        <f t="shared" si="331"/>
        <v>24.988366682177759</v>
      </c>
      <c r="BZ24" s="19">
        <f t="shared" si="332"/>
        <v>27.417551704863051</v>
      </c>
      <c r="CA24" s="19">
        <f t="shared" si="333"/>
        <v>26.172148355493352</v>
      </c>
      <c r="CB24" s="19">
        <f t="shared" si="334"/>
        <v>30.898092135877153</v>
      </c>
      <c r="CC24" s="19">
        <f t="shared" si="335"/>
        <v>29.010620458356623</v>
      </c>
      <c r="CD24" s="18" t="str">
        <f t="shared" ref="CD24:CF28" si="343">IF(BR24=0,"",BR24/BF24%)</f>
        <v/>
      </c>
      <c r="CE24" s="18" t="str">
        <f t="shared" si="343"/>
        <v/>
      </c>
      <c r="CF24" s="18" t="str">
        <f t="shared" si="343"/>
        <v/>
      </c>
    </row>
    <row r="25" spans="1:84" ht="65.25" customHeight="1">
      <c r="A25" s="10">
        <v>18</v>
      </c>
      <c r="B25" s="168"/>
      <c r="C25" s="118" t="s">
        <v>123</v>
      </c>
      <c r="D25" s="2">
        <f>+'2020'!AQ27</f>
        <v>10304</v>
      </c>
      <c r="E25" s="2">
        <f>+'2020'!AR27</f>
        <v>12363</v>
      </c>
      <c r="F25" s="2">
        <f>+'2020'!AS27</f>
        <v>22667</v>
      </c>
      <c r="G25" s="24"/>
      <c r="H25" s="24"/>
      <c r="I25" s="23"/>
      <c r="J25" s="23"/>
      <c r="K25" s="24"/>
      <c r="L25" s="24"/>
      <c r="M25" s="23"/>
      <c r="N25" s="23"/>
      <c r="O25" s="24"/>
      <c r="P25" s="10">
        <v>10304</v>
      </c>
      <c r="Q25" s="10">
        <v>12363</v>
      </c>
      <c r="R25" s="32">
        <f>P25+Q25</f>
        <v>22667</v>
      </c>
      <c r="S25" s="26"/>
      <c r="T25" s="26"/>
      <c r="U25" s="26"/>
      <c r="V25" s="26"/>
      <c r="W25" s="26"/>
      <c r="X25" s="26"/>
      <c r="Y25" s="26"/>
      <c r="Z25" s="26"/>
      <c r="AA25" s="26"/>
      <c r="AB25" s="90">
        <f>IF(P25=0,"",P25/D25%)</f>
        <v>100</v>
      </c>
      <c r="AC25" s="90">
        <f>IF(Q25=0,"",Q25/E25%)</f>
        <v>100</v>
      </c>
      <c r="AD25" s="90">
        <f>IF(R25=0,"",R25/F25%)</f>
        <v>100</v>
      </c>
      <c r="AE25" s="2">
        <f>+'2020'!CJ27</f>
        <v>908</v>
      </c>
      <c r="AF25" s="2">
        <f>+'2020'!CK27</f>
        <v>869</v>
      </c>
      <c r="AG25" s="2">
        <f>+'2020'!CL27</f>
        <v>1777</v>
      </c>
      <c r="AH25" s="24"/>
      <c r="AI25" s="24"/>
      <c r="AJ25" s="24"/>
      <c r="AK25" s="24"/>
      <c r="AL25" s="24"/>
      <c r="AM25" s="24"/>
      <c r="AN25" s="24"/>
      <c r="AO25" s="24"/>
      <c r="AP25" s="24"/>
      <c r="AQ25" s="10">
        <v>908</v>
      </c>
      <c r="AR25" s="10">
        <v>869</v>
      </c>
      <c r="AS25" s="3">
        <f>+AQ25+AR25</f>
        <v>1777</v>
      </c>
      <c r="AT25" s="26"/>
      <c r="AU25" s="26"/>
      <c r="AV25" s="26"/>
      <c r="AW25" s="26"/>
      <c r="AX25" s="26"/>
      <c r="AY25" s="26"/>
      <c r="AZ25" s="26"/>
      <c r="BA25" s="26"/>
      <c r="BB25" s="26"/>
      <c r="BC25" s="19">
        <f>IF(AQ25=0,"",AQ25/AE25%)</f>
        <v>100</v>
      </c>
      <c r="BD25" s="19">
        <f>IF(AR25=0,"",AR25/AF25%)</f>
        <v>100</v>
      </c>
      <c r="BE25" s="19">
        <f>IF(AS25=0,"",AS25/AG25%)</f>
        <v>100</v>
      </c>
      <c r="BF25" s="2">
        <f>+'2020'!EC27</f>
        <v>86</v>
      </c>
      <c r="BG25" s="2">
        <f>+'2020'!ED27</f>
        <v>77</v>
      </c>
      <c r="BH25" s="2">
        <f>+'2020'!EE27</f>
        <v>163</v>
      </c>
      <c r="BI25" s="26"/>
      <c r="BJ25" s="26"/>
      <c r="BK25" s="26"/>
      <c r="BL25" s="26"/>
      <c r="BM25" s="26"/>
      <c r="BN25" s="26"/>
      <c r="BO25" s="26"/>
      <c r="BP25" s="26"/>
      <c r="BQ25" s="26"/>
      <c r="BR25" s="10">
        <v>86</v>
      </c>
      <c r="BS25" s="10">
        <v>77</v>
      </c>
      <c r="BT25" s="3">
        <f>+BR25+BS25</f>
        <v>163</v>
      </c>
      <c r="BU25" s="26"/>
      <c r="BV25" s="26"/>
      <c r="BW25" s="26"/>
      <c r="BX25" s="26"/>
      <c r="BY25" s="26"/>
      <c r="BZ25" s="26"/>
      <c r="CA25" s="26"/>
      <c r="CB25" s="26"/>
      <c r="CC25" s="26"/>
      <c r="CD25" s="19">
        <f>IF(BR25=0,"",BR25/BF25%)</f>
        <v>100</v>
      </c>
      <c r="CE25" s="19">
        <f>IF(BS25=0,"",BS25/BG25%)</f>
        <v>100</v>
      </c>
      <c r="CF25" s="19">
        <f>IF(BT25=0,"",BT25/BH25%)</f>
        <v>100</v>
      </c>
    </row>
    <row r="26" spans="1:84" ht="29.25" customHeight="1">
      <c r="A26" s="10">
        <v>19</v>
      </c>
      <c r="B26" s="172" t="s">
        <v>147</v>
      </c>
      <c r="C26" s="118" t="s">
        <v>59</v>
      </c>
      <c r="D26" s="2">
        <f>+'2020'!AQ28</f>
        <v>288124</v>
      </c>
      <c r="E26" s="2">
        <f>+'2020'!AR28</f>
        <v>280743</v>
      </c>
      <c r="F26" s="2">
        <f>+'2020'!AS28</f>
        <v>568867</v>
      </c>
      <c r="G26" s="22">
        <v>124770</v>
      </c>
      <c r="H26" s="22">
        <v>130208</v>
      </c>
      <c r="I26" s="3">
        <f>+G26+H26</f>
        <v>254978</v>
      </c>
      <c r="J26" s="22">
        <v>46568</v>
      </c>
      <c r="K26" s="22">
        <v>44225</v>
      </c>
      <c r="L26" s="3">
        <f>+J26+K26</f>
        <v>90793</v>
      </c>
      <c r="M26" s="22">
        <v>116786</v>
      </c>
      <c r="N26" s="22">
        <v>106310</v>
      </c>
      <c r="O26" s="3">
        <f>+M26+N26</f>
        <v>223096</v>
      </c>
      <c r="P26" s="15"/>
      <c r="Q26" s="15"/>
      <c r="R26" s="11"/>
      <c r="S26" s="19">
        <f t="shared" ref="S26:U27" si="344">IF(G26=0,"",G26/D26%)</f>
        <v>43.304271771876003</v>
      </c>
      <c r="T26" s="19">
        <f t="shared" si="344"/>
        <v>46.379785070331231</v>
      </c>
      <c r="U26" s="19">
        <f t="shared" si="344"/>
        <v>44.822076161914822</v>
      </c>
      <c r="V26" s="19">
        <f>IF(J26=0,"",J26/D26%)</f>
        <v>16.162485596479296</v>
      </c>
      <c r="W26" s="19">
        <f>IF(K26=0,"",K26/E26%)</f>
        <v>15.752841566842273</v>
      </c>
      <c r="X26" s="19">
        <f>IF(L26=0,"",L26/F26%)</f>
        <v>15.960321129543461</v>
      </c>
      <c r="Y26" s="19">
        <f>IF(M26=0,"",M26/D26%)</f>
        <v>40.533242631644711</v>
      </c>
      <c r="Z26" s="19">
        <f>IF(N26=0,"",N26/E26%)</f>
        <v>37.867373362826498</v>
      </c>
      <c r="AA26" s="19">
        <f>IF(O26=0,"",O26/F26%)</f>
        <v>39.217602708541712</v>
      </c>
      <c r="AB26" s="18"/>
      <c r="AC26" s="18"/>
      <c r="AD26" s="18"/>
      <c r="AE26" s="2">
        <f>+'2020'!CJ28</f>
        <v>46712</v>
      </c>
      <c r="AF26" s="2">
        <f>+'2020'!CK28</f>
        <v>42012</v>
      </c>
      <c r="AG26" s="2">
        <f>+'2020'!CL28</f>
        <v>88724</v>
      </c>
      <c r="AH26" s="22">
        <v>23121</v>
      </c>
      <c r="AI26" s="22">
        <v>22085</v>
      </c>
      <c r="AJ26" s="3">
        <f>+AH26+AI26</f>
        <v>45206</v>
      </c>
      <c r="AK26" s="22">
        <v>6020</v>
      </c>
      <c r="AL26" s="22">
        <v>5910</v>
      </c>
      <c r="AM26" s="3">
        <f>+AK26+AL26</f>
        <v>11930</v>
      </c>
      <c r="AN26" s="22">
        <v>17571</v>
      </c>
      <c r="AO26" s="22">
        <v>14017</v>
      </c>
      <c r="AP26" s="3">
        <f>+AN26+AO26</f>
        <v>31588</v>
      </c>
      <c r="AQ26" s="23"/>
      <c r="AR26" s="23"/>
      <c r="AS26" s="23"/>
      <c r="AT26" s="19">
        <f t="shared" ref="AT26:AV27" si="345">IF(AH26=0,"",AH26/AE26%)</f>
        <v>49.496917280356222</v>
      </c>
      <c r="AU26" s="19">
        <f t="shared" si="345"/>
        <v>52.568313815100446</v>
      </c>
      <c r="AV26" s="19">
        <f t="shared" si="345"/>
        <v>50.951264595825258</v>
      </c>
      <c r="AW26" s="19">
        <f>IF(AK26=0,"",AK26/AE26%)</f>
        <v>12.887480733002226</v>
      </c>
      <c r="AX26" s="19">
        <f>IF(AL26=0,"",AL26/AF26%)</f>
        <v>14.06740931162525</v>
      </c>
      <c r="AY26" s="19">
        <f>IF(AM26=0,"",AM26/AG26%)</f>
        <v>13.446192687435191</v>
      </c>
      <c r="AZ26" s="19">
        <f>IF(AN26=0,"",AN26/AE26%)</f>
        <v>37.615601986641551</v>
      </c>
      <c r="BA26" s="19">
        <f>IF(AO26=0,"",AO26/AF26%)</f>
        <v>33.364276873274299</v>
      </c>
      <c r="BB26" s="19">
        <f>IF(AP26=0,"",AP26/AG26%)</f>
        <v>35.602542716739549</v>
      </c>
      <c r="BC26" s="18"/>
      <c r="BD26" s="18"/>
      <c r="BE26" s="18"/>
      <c r="BF26" s="2">
        <f>+'2020'!EC28</f>
        <v>39256</v>
      </c>
      <c r="BG26" s="2">
        <f>+'2020'!ED28</f>
        <v>41811</v>
      </c>
      <c r="BH26" s="2">
        <f>+'2020'!EE28</f>
        <v>81067</v>
      </c>
      <c r="BI26" s="22">
        <v>24405</v>
      </c>
      <c r="BJ26" s="22">
        <v>25857</v>
      </c>
      <c r="BK26" s="3">
        <f>+BI26+BJ26</f>
        <v>50262</v>
      </c>
      <c r="BL26" s="22">
        <v>3024</v>
      </c>
      <c r="BM26" s="22">
        <v>2396</v>
      </c>
      <c r="BN26" s="3">
        <f>+BL26+BM26</f>
        <v>5420</v>
      </c>
      <c r="BO26" s="22">
        <v>11827</v>
      </c>
      <c r="BP26" s="22">
        <v>13558</v>
      </c>
      <c r="BQ26" s="3">
        <f>+BO26+BP26</f>
        <v>25385</v>
      </c>
      <c r="BR26" s="18"/>
      <c r="BS26" s="18"/>
      <c r="BT26" s="18"/>
      <c r="BU26" s="19">
        <f t="shared" ref="BU26:BW27" si="346">IF(BI26=0,"",BI26/BF26%)</f>
        <v>62.168840432035864</v>
      </c>
      <c r="BV26" s="19">
        <f t="shared" si="346"/>
        <v>61.842577312190571</v>
      </c>
      <c r="BW26" s="19">
        <f t="shared" si="346"/>
        <v>62.000567431877336</v>
      </c>
      <c r="BX26" s="19">
        <f>IF(BL26=0,"",BL26/BF26%)</f>
        <v>7.7032810271041372</v>
      </c>
      <c r="BY26" s="19">
        <f>IF(BM26=0,"",BM26/BG26%)</f>
        <v>5.7305493769582165</v>
      </c>
      <c r="BZ26" s="19">
        <f>IF(BN26=0,"",BN26/BH26%)</f>
        <v>6.6858277720897537</v>
      </c>
      <c r="CA26" s="19">
        <f>IF(BO26=0,"",BO26/BF26%)</f>
        <v>30.127878540859996</v>
      </c>
      <c r="CB26" s="19">
        <f>IF(BP26=0,"",BP26/BG26%)</f>
        <v>32.426873310851214</v>
      </c>
      <c r="CC26" s="19">
        <f>IF(BQ26=0,"",BQ26/BH26%)</f>
        <v>31.313604796032912</v>
      </c>
      <c r="CD26" s="18"/>
      <c r="CE26" s="18"/>
      <c r="CF26" s="18"/>
    </row>
    <row r="27" spans="1:84" ht="51.75" customHeight="1">
      <c r="A27" s="10">
        <v>20</v>
      </c>
      <c r="B27" s="173"/>
      <c r="C27" s="118" t="s">
        <v>65</v>
      </c>
      <c r="D27" s="2">
        <f>+'2020'!AQ29</f>
        <v>1011</v>
      </c>
      <c r="E27" s="2">
        <f>+'2020'!AR29</f>
        <v>396</v>
      </c>
      <c r="F27" s="2">
        <f>+'2020'!AS29</f>
        <v>1407</v>
      </c>
      <c r="G27" s="12">
        <v>545</v>
      </c>
      <c r="H27" s="12">
        <v>92</v>
      </c>
      <c r="I27" s="12">
        <f>+G27+H27</f>
        <v>637</v>
      </c>
      <c r="J27" s="11"/>
      <c r="K27" s="11"/>
      <c r="L27" s="11"/>
      <c r="M27" s="21">
        <v>466</v>
      </c>
      <c r="N27" s="21">
        <v>304</v>
      </c>
      <c r="O27" s="3">
        <f>+M27+N27</f>
        <v>770</v>
      </c>
      <c r="P27" s="23"/>
      <c r="Q27" s="23"/>
      <c r="R27" s="24"/>
      <c r="S27" s="19">
        <f t="shared" si="344"/>
        <v>53.90702274975272</v>
      </c>
      <c r="T27" s="19">
        <f t="shared" si="344"/>
        <v>23.232323232323232</v>
      </c>
      <c r="U27" s="19">
        <f t="shared" si="344"/>
        <v>45.273631840796021</v>
      </c>
      <c r="V27" s="26"/>
      <c r="W27" s="26"/>
      <c r="X27" s="26"/>
      <c r="Y27" s="19">
        <f t="shared" ref="Y27" si="347">IF(M27=0,"",M27/D27%)</f>
        <v>46.09297725024728</v>
      </c>
      <c r="Z27" s="19">
        <f t="shared" ref="Z27" si="348">IF(N27=0,"",N27/E27%)</f>
        <v>76.767676767676775</v>
      </c>
      <c r="AA27" s="19">
        <f t="shared" ref="AA27" si="349">IF(O27=0,"",O27/F27%)</f>
        <v>54.726368159203979</v>
      </c>
      <c r="AB27" s="26"/>
      <c r="AC27" s="26"/>
      <c r="AD27" s="26"/>
      <c r="AE27" s="2">
        <f>+'2020'!CJ29</f>
        <v>54</v>
      </c>
      <c r="AF27" s="2">
        <f>+'2020'!CK29</f>
        <v>34</v>
      </c>
      <c r="AG27" s="2">
        <f>+'2020'!CL29</f>
        <v>88</v>
      </c>
      <c r="AH27" s="12">
        <v>17</v>
      </c>
      <c r="AI27" s="12">
        <v>7</v>
      </c>
      <c r="AJ27" s="3">
        <f>+AH27+AI27</f>
        <v>24</v>
      </c>
      <c r="AK27" s="24"/>
      <c r="AL27" s="24"/>
      <c r="AM27" s="23"/>
      <c r="AN27" s="21">
        <v>37</v>
      </c>
      <c r="AO27" s="21">
        <v>27</v>
      </c>
      <c r="AP27" s="3">
        <f>+AN27+AO27</f>
        <v>64</v>
      </c>
      <c r="AQ27" s="23"/>
      <c r="AR27" s="23"/>
      <c r="AS27" s="24"/>
      <c r="AT27" s="19">
        <f t="shared" si="345"/>
        <v>31.481481481481481</v>
      </c>
      <c r="AU27" s="19">
        <f t="shared" si="345"/>
        <v>20.588235294117645</v>
      </c>
      <c r="AV27" s="19">
        <f t="shared" si="345"/>
        <v>27.272727272727273</v>
      </c>
      <c r="AW27" s="26"/>
      <c r="AX27" s="26"/>
      <c r="AY27" s="26"/>
      <c r="AZ27" s="19">
        <f t="shared" ref="AZ27" si="350">IF(AN27=0,"",AN27/AE27%)</f>
        <v>68.518518518518519</v>
      </c>
      <c r="BA27" s="19">
        <f t="shared" ref="BA27" si="351">IF(AO27=0,"",AO27/AF27%)</f>
        <v>79.411764705882348</v>
      </c>
      <c r="BB27" s="19">
        <f t="shared" ref="BB27" si="352">IF(AP27=0,"",AP27/AG27%)</f>
        <v>72.727272727272734</v>
      </c>
      <c r="BC27" s="26"/>
      <c r="BD27" s="26"/>
      <c r="BE27" s="26"/>
      <c r="BF27" s="2">
        <f>+'2020'!EC29</f>
        <v>32</v>
      </c>
      <c r="BG27" s="2">
        <f>+'2020'!ED29</f>
        <v>20</v>
      </c>
      <c r="BH27" s="2">
        <f>+'2020'!EE29</f>
        <v>52</v>
      </c>
      <c r="BI27" s="12">
        <v>14</v>
      </c>
      <c r="BJ27" s="12">
        <v>9</v>
      </c>
      <c r="BK27" s="12">
        <f>+BI27+BJ27</f>
        <v>23</v>
      </c>
      <c r="BL27" s="24"/>
      <c r="BM27" s="24"/>
      <c r="BN27" s="23"/>
      <c r="BO27" s="21">
        <v>18</v>
      </c>
      <c r="BP27" s="21">
        <v>11</v>
      </c>
      <c r="BQ27" s="3">
        <f>+BO27+BP27</f>
        <v>29</v>
      </c>
      <c r="BR27" s="23"/>
      <c r="BS27" s="23"/>
      <c r="BT27" s="24"/>
      <c r="BU27" s="19">
        <f t="shared" si="346"/>
        <v>43.75</v>
      </c>
      <c r="BV27" s="19">
        <f t="shared" si="346"/>
        <v>45</v>
      </c>
      <c r="BW27" s="19">
        <f t="shared" si="346"/>
        <v>44.230769230769226</v>
      </c>
      <c r="BX27" s="26"/>
      <c r="BY27" s="26"/>
      <c r="BZ27" s="26"/>
      <c r="CA27" s="19">
        <f t="shared" ref="CA27" si="353">IF(BO27=0,"",BO27/BF27%)</f>
        <v>56.25</v>
      </c>
      <c r="CB27" s="19">
        <f t="shared" ref="CB27" si="354">IF(BP27=0,"",BP27/BG27%)</f>
        <v>55</v>
      </c>
      <c r="CC27" s="19">
        <f t="shared" ref="CC27" si="355">IF(BQ27=0,"",BQ27/BH27%)</f>
        <v>55.769230769230766</v>
      </c>
      <c r="CD27" s="26"/>
      <c r="CE27" s="26"/>
      <c r="CF27" s="26"/>
    </row>
    <row r="28" spans="1:84" ht="36" customHeight="1">
      <c r="A28" s="10">
        <v>21</v>
      </c>
      <c r="B28" s="124" t="s">
        <v>146</v>
      </c>
      <c r="C28" s="118" t="s">
        <v>88</v>
      </c>
      <c r="D28" s="2">
        <f>+'2020'!AQ30</f>
        <v>704855</v>
      </c>
      <c r="E28" s="2">
        <f>+'2020'!AR30</f>
        <v>605306</v>
      </c>
      <c r="F28" s="2">
        <f>+'2020'!AS30</f>
        <v>1310161</v>
      </c>
      <c r="G28" s="22">
        <v>188436</v>
      </c>
      <c r="H28" s="22">
        <v>181472</v>
      </c>
      <c r="I28" s="3">
        <f t="shared" si="336"/>
        <v>369908</v>
      </c>
      <c r="J28" s="22">
        <v>170442</v>
      </c>
      <c r="K28" s="22">
        <v>171947</v>
      </c>
      <c r="L28" s="3">
        <f t="shared" si="337"/>
        <v>342389</v>
      </c>
      <c r="M28" s="21">
        <v>312001</v>
      </c>
      <c r="N28" s="21">
        <v>239951</v>
      </c>
      <c r="O28" s="3">
        <f t="shared" si="338"/>
        <v>551952</v>
      </c>
      <c r="P28" s="21">
        <v>33976</v>
      </c>
      <c r="Q28" s="21">
        <v>11936</v>
      </c>
      <c r="R28" s="32">
        <f>P28+Q28</f>
        <v>45912</v>
      </c>
      <c r="S28" s="19">
        <f t="shared" si="303"/>
        <v>26.734009122443624</v>
      </c>
      <c r="T28" s="19">
        <f t="shared" si="304"/>
        <v>29.98020835742583</v>
      </c>
      <c r="U28" s="19">
        <f t="shared" si="305"/>
        <v>28.233781955042165</v>
      </c>
      <c r="V28" s="19">
        <f t="shared" si="306"/>
        <v>24.181143639471948</v>
      </c>
      <c r="W28" s="19">
        <f t="shared" si="307"/>
        <v>28.406624087651533</v>
      </c>
      <c r="X28" s="19">
        <f t="shared" si="308"/>
        <v>26.133353076453961</v>
      </c>
      <c r="Y28" s="19">
        <f t="shared" si="309"/>
        <v>44.264565052386658</v>
      </c>
      <c r="Z28" s="19">
        <f t="shared" si="310"/>
        <v>39.641272348200744</v>
      </c>
      <c r="AA28" s="19">
        <f t="shared" si="311"/>
        <v>42.128562825484806</v>
      </c>
      <c r="AB28" s="90">
        <f t="shared" si="339"/>
        <v>4.8202821856977671</v>
      </c>
      <c r="AC28" s="90">
        <f t="shared" si="340"/>
        <v>1.9718952067218893</v>
      </c>
      <c r="AD28" s="90">
        <f t="shared" si="341"/>
        <v>3.5043021430190637</v>
      </c>
      <c r="AE28" s="2">
        <f>+'2020'!CJ30</f>
        <v>90084</v>
      </c>
      <c r="AF28" s="2">
        <f>+'2020'!CK30</f>
        <v>81766</v>
      </c>
      <c r="AG28" s="2">
        <f>+'2020'!CL30</f>
        <v>171850</v>
      </c>
      <c r="AH28" s="22">
        <v>33686</v>
      </c>
      <c r="AI28" s="22">
        <v>31232</v>
      </c>
      <c r="AJ28" s="3">
        <f t="shared" si="312"/>
        <v>64918</v>
      </c>
      <c r="AK28" s="22">
        <v>15854</v>
      </c>
      <c r="AL28" s="22">
        <v>17823</v>
      </c>
      <c r="AM28" s="3">
        <f t="shared" si="313"/>
        <v>33677</v>
      </c>
      <c r="AN28" s="21">
        <v>34276</v>
      </c>
      <c r="AO28" s="21">
        <v>30083</v>
      </c>
      <c r="AP28" s="3">
        <f t="shared" si="314"/>
        <v>64359</v>
      </c>
      <c r="AQ28" s="21">
        <v>6268</v>
      </c>
      <c r="AR28" s="21">
        <v>2628</v>
      </c>
      <c r="AS28" s="3">
        <f>+AQ28+AR28</f>
        <v>8896</v>
      </c>
      <c r="AT28" s="19">
        <f t="shared" si="315"/>
        <v>37.393987833577548</v>
      </c>
      <c r="AU28" s="19">
        <f t="shared" si="316"/>
        <v>38.196805518186046</v>
      </c>
      <c r="AV28" s="19">
        <f t="shared" si="317"/>
        <v>37.775967413441954</v>
      </c>
      <c r="AW28" s="19">
        <f t="shared" si="318"/>
        <v>17.599129701167797</v>
      </c>
      <c r="AX28" s="19">
        <f t="shared" si="319"/>
        <v>21.797568671574982</v>
      </c>
      <c r="AY28" s="19">
        <f t="shared" si="320"/>
        <v>19.596741344195518</v>
      </c>
      <c r="AZ28" s="19">
        <f t="shared" si="321"/>
        <v>38.048932107810487</v>
      </c>
      <c r="BA28" s="19">
        <f t="shared" si="322"/>
        <v>36.791575960668247</v>
      </c>
      <c r="BB28" s="19">
        <f t="shared" si="323"/>
        <v>37.450683735816121</v>
      </c>
      <c r="BC28" s="19">
        <f t="shared" si="342"/>
        <v>6.9579503574441626</v>
      </c>
      <c r="BD28" s="19">
        <f t="shared" si="342"/>
        <v>3.2140498495707264</v>
      </c>
      <c r="BE28" s="19">
        <f t="shared" si="342"/>
        <v>5.1766075065464063</v>
      </c>
      <c r="BF28" s="2">
        <f>+'2020'!EC30</f>
        <v>48977</v>
      </c>
      <c r="BG28" s="2">
        <f>+'2020'!ED30</f>
        <v>41868</v>
      </c>
      <c r="BH28" s="2">
        <f>+'2020'!EE30</f>
        <v>90845</v>
      </c>
      <c r="BI28" s="22">
        <v>26600</v>
      </c>
      <c r="BJ28" s="22">
        <v>23632</v>
      </c>
      <c r="BK28" s="3">
        <f t="shared" si="324"/>
        <v>50232</v>
      </c>
      <c r="BL28" s="22">
        <v>4532</v>
      </c>
      <c r="BM28" s="22">
        <v>4403</v>
      </c>
      <c r="BN28" s="3">
        <f t="shared" si="325"/>
        <v>8935</v>
      </c>
      <c r="BO28" s="21">
        <v>15808</v>
      </c>
      <c r="BP28" s="21">
        <v>13099</v>
      </c>
      <c r="BQ28" s="3">
        <f t="shared" si="326"/>
        <v>28907</v>
      </c>
      <c r="BR28" s="21">
        <v>2037</v>
      </c>
      <c r="BS28" s="21">
        <v>734</v>
      </c>
      <c r="BT28" s="3">
        <f>+BR28+BS28</f>
        <v>2771</v>
      </c>
      <c r="BU28" s="19">
        <f t="shared" si="327"/>
        <v>54.311207301386368</v>
      </c>
      <c r="BV28" s="19">
        <f t="shared" si="328"/>
        <v>56.444062291009843</v>
      </c>
      <c r="BW28" s="19">
        <f t="shared" si="329"/>
        <v>55.294182398591005</v>
      </c>
      <c r="BX28" s="19">
        <f t="shared" si="330"/>
        <v>9.2533229883414663</v>
      </c>
      <c r="BY28" s="19">
        <f t="shared" si="331"/>
        <v>10.516384828508645</v>
      </c>
      <c r="BZ28" s="19">
        <f t="shared" si="332"/>
        <v>9.8354339809565747</v>
      </c>
      <c r="CA28" s="19">
        <f t="shared" si="333"/>
        <v>32.276374624823902</v>
      </c>
      <c r="CB28" s="19">
        <f t="shared" si="334"/>
        <v>31.286423999235694</v>
      </c>
      <c r="CC28" s="19">
        <f t="shared" si="335"/>
        <v>31.8201331939017</v>
      </c>
      <c r="CD28" s="19">
        <f t="shared" si="343"/>
        <v>4.1590950854482722</v>
      </c>
      <c r="CE28" s="19">
        <f t="shared" si="343"/>
        <v>1.7531288812458201</v>
      </c>
      <c r="CF28" s="19">
        <f t="shared" si="343"/>
        <v>3.050250426550718</v>
      </c>
    </row>
    <row r="29" spans="1:84" ht="36" customHeight="1">
      <c r="A29" s="10">
        <v>22</v>
      </c>
      <c r="B29" s="124" t="s">
        <v>148</v>
      </c>
      <c r="C29" s="118" t="s">
        <v>48</v>
      </c>
      <c r="D29" s="2">
        <f>+'2020'!AQ31</f>
        <v>13934</v>
      </c>
      <c r="E29" s="2">
        <f>+'2020'!AR31</f>
        <v>13569</v>
      </c>
      <c r="F29" s="2">
        <f>+'2020'!AS31</f>
        <v>27503</v>
      </c>
      <c r="G29" s="3">
        <v>3503</v>
      </c>
      <c r="H29" s="3">
        <v>3739</v>
      </c>
      <c r="I29" s="3">
        <f t="shared" si="336"/>
        <v>7242</v>
      </c>
      <c r="J29" s="3">
        <v>344</v>
      </c>
      <c r="K29" s="3">
        <v>283</v>
      </c>
      <c r="L29" s="3">
        <f t="shared" si="337"/>
        <v>627</v>
      </c>
      <c r="M29" s="2">
        <v>10087</v>
      </c>
      <c r="N29" s="2">
        <v>9547</v>
      </c>
      <c r="O29" s="3">
        <f t="shared" si="338"/>
        <v>19634</v>
      </c>
      <c r="P29" s="15"/>
      <c r="Q29" s="15"/>
      <c r="R29" s="11"/>
      <c r="S29" s="19">
        <f t="shared" ref="S29:S32" si="356">IF(G29=0,"",G29/D29%)</f>
        <v>25.139945457155161</v>
      </c>
      <c r="T29" s="19">
        <f t="shared" ref="T29:T32" si="357">IF(H29=0,"",H29/E29%)</f>
        <v>27.55545729235758</v>
      </c>
      <c r="U29" s="19">
        <f t="shared" ref="U29:U32" si="358">IF(I29=0,"",I29/F29%)</f>
        <v>26.331672908409995</v>
      </c>
      <c r="V29" s="19">
        <f t="shared" ref="V29:V31" si="359">IF(J29=0,"",J29/D29%)</f>
        <v>2.4687813980192335</v>
      </c>
      <c r="W29" s="19">
        <f t="shared" ref="W29:W31" si="360">IF(K29=0,"",K29/E29%)</f>
        <v>2.0856363770358906</v>
      </c>
      <c r="X29" s="19">
        <f t="shared" ref="X29:X31" si="361">IF(L29=0,"",L29/F29%)</f>
        <v>2.2797512998581975</v>
      </c>
      <c r="Y29" s="19">
        <f t="shared" ref="Y29:Y30" si="362">IF(M29=0,"",M29/D29%)</f>
        <v>72.391273144825604</v>
      </c>
      <c r="Z29" s="19">
        <f t="shared" ref="Z29:Z30" si="363">IF(N29=0,"",N29/E29%)</f>
        <v>70.35890633060653</v>
      </c>
      <c r="AA29" s="19">
        <f t="shared" ref="AA29:AA30" si="364">IF(O29=0,"",O29/F29%)</f>
        <v>71.388575791731824</v>
      </c>
      <c r="AB29" s="18"/>
      <c r="AC29" s="18"/>
      <c r="AD29" s="18"/>
      <c r="AE29" s="2">
        <f>+'2020'!CJ31</f>
        <v>752</v>
      </c>
      <c r="AF29" s="2">
        <f>+'2020'!CK31</f>
        <v>718</v>
      </c>
      <c r="AG29" s="2">
        <f>+'2020'!CL31</f>
        <v>1470</v>
      </c>
      <c r="AH29" s="3">
        <v>94</v>
      </c>
      <c r="AI29" s="3">
        <v>101</v>
      </c>
      <c r="AJ29" s="3">
        <f t="shared" si="312"/>
        <v>195</v>
      </c>
      <c r="AK29" s="3">
        <v>22</v>
      </c>
      <c r="AL29" s="3">
        <v>14</v>
      </c>
      <c r="AM29" s="3">
        <f t="shared" si="313"/>
        <v>36</v>
      </c>
      <c r="AN29" s="2">
        <v>636</v>
      </c>
      <c r="AO29" s="2">
        <v>603</v>
      </c>
      <c r="AP29" s="3">
        <f t="shared" si="314"/>
        <v>1239</v>
      </c>
      <c r="AQ29" s="15"/>
      <c r="AR29" s="15"/>
      <c r="AS29" s="11"/>
      <c r="AT29" s="19">
        <f t="shared" ref="AT29:AT32" si="365">IF(AH29=0,"",AH29/AE29%)</f>
        <v>12.5</v>
      </c>
      <c r="AU29" s="19">
        <f t="shared" ref="AU29:AU32" si="366">IF(AI29=0,"",AI29/AF29%)</f>
        <v>14.066852367688023</v>
      </c>
      <c r="AV29" s="19">
        <f t="shared" ref="AV29:AV32" si="367">IF(AJ29=0,"",AJ29/AG29%)</f>
        <v>13.26530612244898</v>
      </c>
      <c r="AW29" s="19">
        <f t="shared" ref="AW29:AW31" si="368">IF(AK29=0,"",AK29/AE29%)</f>
        <v>2.9255319148936172</v>
      </c>
      <c r="AX29" s="19">
        <f t="shared" ref="AX29:AX30" si="369">IF(AL29=0,"",AL29/AF29%)</f>
        <v>1.9498607242339834</v>
      </c>
      <c r="AY29" s="19">
        <f t="shared" ref="AY29:AY31" si="370">IF(AM29=0,"",AM29/AG29%)</f>
        <v>2.4489795918367347</v>
      </c>
      <c r="AZ29" s="19">
        <f t="shared" ref="AZ29:AZ30" si="371">IF(AN29=0,"",AN29/AE29%)</f>
        <v>84.574468085106389</v>
      </c>
      <c r="BA29" s="19">
        <f t="shared" ref="BA29:BA30" si="372">IF(AO29=0,"",AO29/AF29%)</f>
        <v>83.983286908078</v>
      </c>
      <c r="BB29" s="19">
        <f t="shared" ref="BB29:BB30" si="373">IF(AP29=0,"",AP29/AG29%)</f>
        <v>84.285714285714292</v>
      </c>
      <c r="BC29" s="18"/>
      <c r="BD29" s="18"/>
      <c r="BE29" s="18"/>
      <c r="BF29" s="2">
        <f>+'2020'!EC31</f>
        <v>4468</v>
      </c>
      <c r="BG29" s="2">
        <f>+'2020'!ED31</f>
        <v>4824</v>
      </c>
      <c r="BH29" s="2">
        <f>+'2020'!EE31</f>
        <v>9292</v>
      </c>
      <c r="BI29" s="3">
        <v>2590</v>
      </c>
      <c r="BJ29" s="3">
        <v>2673</v>
      </c>
      <c r="BK29" s="3">
        <f t="shared" si="324"/>
        <v>5263</v>
      </c>
      <c r="BL29" s="3">
        <v>197</v>
      </c>
      <c r="BM29" s="3">
        <v>151</v>
      </c>
      <c r="BN29" s="3">
        <f t="shared" si="325"/>
        <v>348</v>
      </c>
      <c r="BO29" s="2">
        <v>1681</v>
      </c>
      <c r="BP29" s="2">
        <v>2000</v>
      </c>
      <c r="BQ29" s="3">
        <f t="shared" si="326"/>
        <v>3681</v>
      </c>
      <c r="BR29" s="15"/>
      <c r="BS29" s="15"/>
      <c r="BT29" s="11"/>
      <c r="BU29" s="19">
        <f t="shared" ref="BU29:BU32" si="374">IF(BI29=0,"",BI29/BF29%)</f>
        <v>57.967770814682183</v>
      </c>
      <c r="BV29" s="19">
        <f t="shared" ref="BV29:BV32" si="375">IF(BJ29=0,"",BJ29/BG29%)</f>
        <v>55.410447761194028</v>
      </c>
      <c r="BW29" s="19">
        <f t="shared" ref="BW29:BW32" si="376">IF(BK29=0,"",BK29/BH29%)</f>
        <v>56.640120533792512</v>
      </c>
      <c r="BX29" s="19">
        <f t="shared" ref="BX29:BX31" si="377">IF(BL29=0,"",BL29/BF29%)</f>
        <v>4.4091316025067142</v>
      </c>
      <c r="BY29" s="19">
        <f t="shared" ref="BY29:BY31" si="378">IF(BM29=0,"",BM29/BG29%)</f>
        <v>3.1301824212271971</v>
      </c>
      <c r="BZ29" s="19">
        <f t="shared" ref="BZ29:BZ31" si="379">IF(BN29=0,"",BN29/BH29%)</f>
        <v>3.745157124408093</v>
      </c>
      <c r="CA29" s="19">
        <f t="shared" ref="CA29:CA30" si="380">IF(BO29=0,"",BO29/BF29%)</f>
        <v>37.623097582811099</v>
      </c>
      <c r="CB29" s="19">
        <f t="shared" ref="CB29:CB30" si="381">IF(BP29=0,"",BP29/BG29%)</f>
        <v>41.459369817578768</v>
      </c>
      <c r="CC29" s="19">
        <f t="shared" ref="CC29:CC30" si="382">IF(BQ29=0,"",BQ29/BH29%)</f>
        <v>39.6147223417994</v>
      </c>
      <c r="CD29" s="18"/>
      <c r="CE29" s="18"/>
      <c r="CF29" s="18"/>
    </row>
    <row r="30" spans="1:84" ht="33" customHeight="1">
      <c r="A30" s="10">
        <v>23</v>
      </c>
      <c r="B30" s="124" t="s">
        <v>149</v>
      </c>
      <c r="C30" s="118" t="s">
        <v>49</v>
      </c>
      <c r="D30" s="2">
        <f>+'2020'!AQ32</f>
        <v>9191</v>
      </c>
      <c r="E30" s="2">
        <f>+'2020'!AR32</f>
        <v>13137</v>
      </c>
      <c r="F30" s="2">
        <f>+'2020'!AS32</f>
        <v>22328</v>
      </c>
      <c r="G30" s="22">
        <v>7020</v>
      </c>
      <c r="H30" s="22">
        <v>11030</v>
      </c>
      <c r="I30" s="3">
        <f t="shared" si="336"/>
        <v>18050</v>
      </c>
      <c r="J30" s="22">
        <v>963</v>
      </c>
      <c r="K30" s="22">
        <v>725</v>
      </c>
      <c r="L30" s="3">
        <f t="shared" si="337"/>
        <v>1688</v>
      </c>
      <c r="M30" s="21">
        <v>1203</v>
      </c>
      <c r="N30" s="21">
        <v>1377</v>
      </c>
      <c r="O30" s="3">
        <f t="shared" si="338"/>
        <v>2580</v>
      </c>
      <c r="P30" s="21">
        <v>5</v>
      </c>
      <c r="Q30" s="21">
        <v>5</v>
      </c>
      <c r="R30" s="32">
        <f>P30+Q30</f>
        <v>10</v>
      </c>
      <c r="S30" s="25">
        <f t="shared" si="356"/>
        <v>76.379066478076382</v>
      </c>
      <c r="T30" s="25">
        <f t="shared" si="357"/>
        <v>83.961330592981653</v>
      </c>
      <c r="U30" s="25">
        <f t="shared" si="358"/>
        <v>80.840200644930135</v>
      </c>
      <c r="V30" s="25">
        <f t="shared" si="359"/>
        <v>10.477641170710479</v>
      </c>
      <c r="W30" s="25">
        <f t="shared" si="360"/>
        <v>5.518763796909492</v>
      </c>
      <c r="X30" s="25">
        <f t="shared" si="361"/>
        <v>7.5600143317807236</v>
      </c>
      <c r="Y30" s="19">
        <f t="shared" si="362"/>
        <v>13.088891306713089</v>
      </c>
      <c r="Z30" s="19">
        <f t="shared" si="363"/>
        <v>10.481845170130166</v>
      </c>
      <c r="AA30" s="19">
        <f t="shared" si="364"/>
        <v>11.55499820852741</v>
      </c>
      <c r="AB30" s="90">
        <f t="shared" ref="AB30" si="383">IF(P30=0,"",P30/D30%)</f>
        <v>5.4401044500054403E-2</v>
      </c>
      <c r="AC30" s="90">
        <f t="shared" ref="AC30" si="384">IF(Q30=0,"",Q30/E30%)</f>
        <v>3.8060439978686154E-2</v>
      </c>
      <c r="AD30" s="90">
        <f t="shared" ref="AD30" si="385">IF(R30=0,"",R30/F30%)</f>
        <v>4.4786814761734142E-2</v>
      </c>
      <c r="AE30" s="2">
        <f>+'2020'!CJ32</f>
        <v>63</v>
      </c>
      <c r="AF30" s="2">
        <f>+'2020'!CK32</f>
        <v>65</v>
      </c>
      <c r="AG30" s="2">
        <f>+'2020'!CL32</f>
        <v>128</v>
      </c>
      <c r="AH30" s="22">
        <v>35</v>
      </c>
      <c r="AI30" s="22">
        <v>48</v>
      </c>
      <c r="AJ30" s="3">
        <f t="shared" si="312"/>
        <v>83</v>
      </c>
      <c r="AK30" s="22">
        <v>17</v>
      </c>
      <c r="AL30" s="22">
        <v>10</v>
      </c>
      <c r="AM30" s="3">
        <f t="shared" si="313"/>
        <v>27</v>
      </c>
      <c r="AN30" s="21">
        <v>11</v>
      </c>
      <c r="AO30" s="21">
        <v>7</v>
      </c>
      <c r="AP30" s="3">
        <f t="shared" si="314"/>
        <v>18</v>
      </c>
      <c r="AQ30" s="23"/>
      <c r="AR30" s="23"/>
      <c r="AS30" s="24"/>
      <c r="AT30" s="25">
        <f t="shared" si="365"/>
        <v>55.555555555555557</v>
      </c>
      <c r="AU30" s="25">
        <f t="shared" si="366"/>
        <v>73.84615384615384</v>
      </c>
      <c r="AV30" s="25">
        <f t="shared" si="367"/>
        <v>64.84375</v>
      </c>
      <c r="AW30" s="25">
        <f t="shared" si="368"/>
        <v>26.984126984126984</v>
      </c>
      <c r="AX30" s="25">
        <f t="shared" si="369"/>
        <v>15.384615384615383</v>
      </c>
      <c r="AY30" s="25">
        <f t="shared" si="370"/>
        <v>21.09375</v>
      </c>
      <c r="AZ30" s="19">
        <f t="shared" si="371"/>
        <v>17.460317460317459</v>
      </c>
      <c r="BA30" s="19">
        <f t="shared" si="372"/>
        <v>10.769230769230768</v>
      </c>
      <c r="BB30" s="19">
        <f t="shared" si="373"/>
        <v>14.0625</v>
      </c>
      <c r="BC30" s="26"/>
      <c r="BD30" s="26"/>
      <c r="BE30" s="26"/>
      <c r="BF30" s="2">
        <f>+'2020'!EC32</f>
        <v>8339</v>
      </c>
      <c r="BG30" s="2">
        <f>+'2020'!ED32</f>
        <v>12158</v>
      </c>
      <c r="BH30" s="2">
        <f>+'2020'!EE32</f>
        <v>20497</v>
      </c>
      <c r="BI30" s="22">
        <v>6651</v>
      </c>
      <c r="BJ30" s="22">
        <v>10373</v>
      </c>
      <c r="BK30" s="3">
        <f t="shared" si="324"/>
        <v>17024</v>
      </c>
      <c r="BL30" s="22">
        <v>687</v>
      </c>
      <c r="BM30" s="22">
        <v>538</v>
      </c>
      <c r="BN30" s="3">
        <f t="shared" si="325"/>
        <v>1225</v>
      </c>
      <c r="BO30" s="21">
        <v>996</v>
      </c>
      <c r="BP30" s="21">
        <v>1242</v>
      </c>
      <c r="BQ30" s="3">
        <f t="shared" si="326"/>
        <v>2238</v>
      </c>
      <c r="BR30" s="21">
        <v>5</v>
      </c>
      <c r="BS30" s="21">
        <v>5</v>
      </c>
      <c r="BT30" s="3">
        <f>+BR30+BS30</f>
        <v>10</v>
      </c>
      <c r="BU30" s="19">
        <f t="shared" si="374"/>
        <v>79.757764719990405</v>
      </c>
      <c r="BV30" s="19">
        <f t="shared" si="375"/>
        <v>85.318308932390195</v>
      </c>
      <c r="BW30" s="19">
        <f t="shared" si="376"/>
        <v>83.056056983948878</v>
      </c>
      <c r="BX30" s="19">
        <f t="shared" si="377"/>
        <v>8.2383978894351841</v>
      </c>
      <c r="BY30" s="19">
        <f t="shared" si="378"/>
        <v>4.4250699128146076</v>
      </c>
      <c r="BZ30" s="19">
        <f t="shared" si="379"/>
        <v>5.9764843635654001</v>
      </c>
      <c r="CA30" s="19">
        <f t="shared" si="380"/>
        <v>11.943878162849263</v>
      </c>
      <c r="CB30" s="19">
        <f t="shared" si="381"/>
        <v>10.215495969731863</v>
      </c>
      <c r="CC30" s="19">
        <f t="shared" si="382"/>
        <v>10.918671025028052</v>
      </c>
      <c r="CD30" s="19">
        <f t="shared" ref="CD30" si="386">IF(BR30=0,"",BR30/BF30%)</f>
        <v>5.9959227725146898E-2</v>
      </c>
      <c r="CE30" s="19">
        <f t="shared" ref="CE30" si="387">IF(BS30=0,"",BS30/BG30%)</f>
        <v>4.1125185063332785E-2</v>
      </c>
      <c r="CF30" s="19">
        <f t="shared" ref="CF30" si="388">IF(BT30=0,"",BT30/BH30%)</f>
        <v>4.8787627457676737E-2</v>
      </c>
    </row>
    <row r="31" spans="1:84" ht="36.75" customHeight="1">
      <c r="A31" s="10">
        <v>24</v>
      </c>
      <c r="B31" s="124" t="s">
        <v>150</v>
      </c>
      <c r="C31" s="118" t="s">
        <v>50</v>
      </c>
      <c r="D31" s="2">
        <f>+'2020'!AQ33</f>
        <v>4517</v>
      </c>
      <c r="E31" s="2">
        <f>+'2020'!AR33</f>
        <v>5253</v>
      </c>
      <c r="F31" s="2">
        <f>+'2020'!AS33</f>
        <v>9770</v>
      </c>
      <c r="G31" s="22">
        <v>3422</v>
      </c>
      <c r="H31" s="22">
        <v>4030</v>
      </c>
      <c r="I31" s="27">
        <f t="shared" si="336"/>
        <v>7452</v>
      </c>
      <c r="J31" s="22">
        <v>254</v>
      </c>
      <c r="K31" s="22">
        <v>246</v>
      </c>
      <c r="L31" s="22">
        <f t="shared" si="337"/>
        <v>500</v>
      </c>
      <c r="M31" s="21">
        <v>841</v>
      </c>
      <c r="N31" s="21">
        <v>977</v>
      </c>
      <c r="O31" s="3">
        <f t="shared" si="338"/>
        <v>1818</v>
      </c>
      <c r="P31" s="23"/>
      <c r="Q31" s="23"/>
      <c r="R31" s="24"/>
      <c r="S31" s="25">
        <f t="shared" si="356"/>
        <v>75.758246623865389</v>
      </c>
      <c r="T31" s="25">
        <f t="shared" si="357"/>
        <v>76.718065867123542</v>
      </c>
      <c r="U31" s="25">
        <f t="shared" si="358"/>
        <v>76.274309109518938</v>
      </c>
      <c r="V31" s="25">
        <f t="shared" si="359"/>
        <v>5.6232012397609035</v>
      </c>
      <c r="W31" s="25">
        <f t="shared" si="360"/>
        <v>4.6830382638492285</v>
      </c>
      <c r="X31" s="25">
        <f t="shared" si="361"/>
        <v>5.1177072671443193</v>
      </c>
      <c r="Y31" s="19">
        <f t="shared" ref="Y31:Y32" si="389">IF(M31=0,"",M31/D31%)</f>
        <v>18.618552136373697</v>
      </c>
      <c r="Z31" s="19">
        <f t="shared" ref="Z31:Z32" si="390">IF(N31=0,"",N31/E31%)</f>
        <v>18.598895869027221</v>
      </c>
      <c r="AA31" s="19">
        <f t="shared" ref="AA31:AA32" si="391">IF(O31=0,"",O31/F31%)</f>
        <v>18.607983623336743</v>
      </c>
      <c r="AB31" s="26"/>
      <c r="AC31" s="26"/>
      <c r="AD31" s="26"/>
      <c r="AE31" s="2">
        <f>+'2020'!CJ33</f>
        <v>15</v>
      </c>
      <c r="AF31" s="2">
        <f>+'2020'!CK33</f>
        <v>11</v>
      </c>
      <c r="AG31" s="2">
        <f>+'2020'!CL33</f>
        <v>26</v>
      </c>
      <c r="AH31" s="22">
        <v>6</v>
      </c>
      <c r="AI31" s="22">
        <v>8</v>
      </c>
      <c r="AJ31" s="21">
        <f t="shared" si="312"/>
        <v>14</v>
      </c>
      <c r="AK31" s="22">
        <v>1</v>
      </c>
      <c r="AL31" s="22">
        <v>0</v>
      </c>
      <c r="AM31" s="22">
        <f t="shared" si="313"/>
        <v>1</v>
      </c>
      <c r="AN31" s="22">
        <v>8</v>
      </c>
      <c r="AO31" s="22">
        <v>3</v>
      </c>
      <c r="AP31" s="3">
        <f t="shared" si="314"/>
        <v>11</v>
      </c>
      <c r="AQ31" s="23"/>
      <c r="AR31" s="23"/>
      <c r="AS31" s="24"/>
      <c r="AT31" s="25">
        <f t="shared" si="365"/>
        <v>40</v>
      </c>
      <c r="AU31" s="25">
        <f t="shared" si="366"/>
        <v>72.727272727272734</v>
      </c>
      <c r="AV31" s="25">
        <f t="shared" si="367"/>
        <v>53.846153846153847</v>
      </c>
      <c r="AW31" s="25">
        <f t="shared" si="368"/>
        <v>6.666666666666667</v>
      </c>
      <c r="AX31" s="25">
        <v>0</v>
      </c>
      <c r="AY31" s="25">
        <f t="shared" si="370"/>
        <v>3.8461538461538458</v>
      </c>
      <c r="AZ31" s="19">
        <f t="shared" ref="AZ31" si="392">IF(AN31=0,"",AN31/AE31%)</f>
        <v>53.333333333333336</v>
      </c>
      <c r="BA31" s="19">
        <f t="shared" ref="BA31" si="393">IF(AO31=0,"",AO31/AF31%)</f>
        <v>27.272727272727273</v>
      </c>
      <c r="BB31" s="19">
        <f t="shared" ref="BB31" si="394">IF(AP31=0,"",AP31/AG31%)</f>
        <v>42.307692307692307</v>
      </c>
      <c r="BC31" s="26"/>
      <c r="BD31" s="26"/>
      <c r="BE31" s="26"/>
      <c r="BF31" s="2">
        <f>+'2020'!EC33</f>
        <v>4457</v>
      </c>
      <c r="BG31" s="2">
        <f>+'2020'!ED33</f>
        <v>5175</v>
      </c>
      <c r="BH31" s="2">
        <f>+'2020'!EE33</f>
        <v>9632</v>
      </c>
      <c r="BI31" s="22">
        <v>3393</v>
      </c>
      <c r="BJ31" s="22">
        <v>3986</v>
      </c>
      <c r="BK31" s="21">
        <f t="shared" si="324"/>
        <v>7379</v>
      </c>
      <c r="BL31" s="22">
        <v>248</v>
      </c>
      <c r="BM31" s="22">
        <v>238</v>
      </c>
      <c r="BN31" s="22">
        <f t="shared" si="325"/>
        <v>486</v>
      </c>
      <c r="BO31" s="21">
        <v>816</v>
      </c>
      <c r="BP31" s="21">
        <v>951</v>
      </c>
      <c r="BQ31" s="3">
        <f t="shared" si="326"/>
        <v>1767</v>
      </c>
      <c r="BR31" s="23"/>
      <c r="BS31" s="23"/>
      <c r="BT31" s="24"/>
      <c r="BU31" s="25">
        <f t="shared" si="374"/>
        <v>76.127439982050703</v>
      </c>
      <c r="BV31" s="25">
        <f t="shared" si="375"/>
        <v>77.024154589371975</v>
      </c>
      <c r="BW31" s="25">
        <f t="shared" si="376"/>
        <v>76.609219269102994</v>
      </c>
      <c r="BX31" s="19">
        <f t="shared" si="377"/>
        <v>5.5642809064393086</v>
      </c>
      <c r="BY31" s="19">
        <f t="shared" si="378"/>
        <v>4.5990338164251208</v>
      </c>
      <c r="BZ31" s="19">
        <f t="shared" si="379"/>
        <v>5.0456810631229239</v>
      </c>
      <c r="CA31" s="19">
        <f t="shared" ref="CA31:CA32" si="395">IF(BO31=0,"",BO31/BF31%)</f>
        <v>18.308279111509986</v>
      </c>
      <c r="CB31" s="19">
        <f t="shared" ref="CB31:CB32" si="396">IF(BP31=0,"",BP31/BG31%)</f>
        <v>18.376811594202898</v>
      </c>
      <c r="CC31" s="19">
        <f t="shared" ref="CC31:CC32" si="397">IF(BQ31=0,"",BQ31/BH31%)</f>
        <v>18.345099667774086</v>
      </c>
      <c r="CD31" s="26"/>
      <c r="CE31" s="26"/>
      <c r="CF31" s="26"/>
    </row>
    <row r="32" spans="1:84" ht="39.75" customHeight="1">
      <c r="A32" s="10">
        <v>25</v>
      </c>
      <c r="B32" s="124" t="s">
        <v>151</v>
      </c>
      <c r="C32" s="118" t="s">
        <v>51</v>
      </c>
      <c r="D32" s="2">
        <f>+'2020'!AQ34</f>
        <v>4960</v>
      </c>
      <c r="E32" s="2">
        <f>+'2020'!AR34</f>
        <v>6431</v>
      </c>
      <c r="F32" s="2">
        <f>+'2020'!AS34</f>
        <v>11391</v>
      </c>
      <c r="G32" s="22">
        <v>3485</v>
      </c>
      <c r="H32" s="22">
        <v>4850</v>
      </c>
      <c r="I32" s="27">
        <f t="shared" si="336"/>
        <v>8335</v>
      </c>
      <c r="J32" s="22">
        <v>514</v>
      </c>
      <c r="K32" s="22">
        <v>496</v>
      </c>
      <c r="L32" s="3">
        <f t="shared" si="337"/>
        <v>1010</v>
      </c>
      <c r="M32" s="21">
        <v>961</v>
      </c>
      <c r="N32" s="21">
        <v>1085</v>
      </c>
      <c r="O32" s="32">
        <f t="shared" si="338"/>
        <v>2046</v>
      </c>
      <c r="P32" s="23"/>
      <c r="Q32" s="23"/>
      <c r="R32" s="24"/>
      <c r="S32" s="25">
        <f t="shared" si="356"/>
        <v>70.262096774193552</v>
      </c>
      <c r="T32" s="25">
        <f t="shared" si="357"/>
        <v>75.415953972943555</v>
      </c>
      <c r="U32" s="25">
        <f t="shared" si="358"/>
        <v>73.171802300061458</v>
      </c>
      <c r="V32" s="19">
        <f t="shared" ref="V32" si="398">IF(J32=0,"",J32/D32%)</f>
        <v>10.362903225806452</v>
      </c>
      <c r="W32" s="19">
        <f t="shared" ref="W32" si="399">IF(K32=0,"",K32/E32%)</f>
        <v>7.7126418908412377</v>
      </c>
      <c r="X32" s="19">
        <f t="shared" ref="X32" si="400">IF(L32=0,"",L32/F32%)</f>
        <v>8.8666491089456585</v>
      </c>
      <c r="Y32" s="25">
        <f t="shared" si="389"/>
        <v>19.375</v>
      </c>
      <c r="Z32" s="25">
        <f t="shared" si="390"/>
        <v>16.871404136215208</v>
      </c>
      <c r="AA32" s="25">
        <f t="shared" si="391"/>
        <v>17.961548590992891</v>
      </c>
      <c r="AB32" s="26"/>
      <c r="AC32" s="26"/>
      <c r="AD32" s="26"/>
      <c r="AE32" s="2">
        <f>+'2020'!CJ34</f>
        <v>47</v>
      </c>
      <c r="AF32" s="2">
        <f>+'2020'!CK34</f>
        <v>51</v>
      </c>
      <c r="AG32" s="2">
        <f>+'2020'!CL34</f>
        <v>98</v>
      </c>
      <c r="AH32" s="22">
        <v>23</v>
      </c>
      <c r="AI32" s="22">
        <v>23</v>
      </c>
      <c r="AJ32" s="21">
        <f t="shared" si="312"/>
        <v>46</v>
      </c>
      <c r="AK32" s="22">
        <v>15</v>
      </c>
      <c r="AL32" s="22">
        <v>22</v>
      </c>
      <c r="AM32" s="22">
        <f>+AK32+AL32</f>
        <v>37</v>
      </c>
      <c r="AN32" s="22">
        <v>9</v>
      </c>
      <c r="AO32" s="22">
        <v>6</v>
      </c>
      <c r="AP32" s="22">
        <f>+AN32+AO32</f>
        <v>15</v>
      </c>
      <c r="AQ32" s="23"/>
      <c r="AR32" s="23"/>
      <c r="AS32" s="24"/>
      <c r="AT32" s="25">
        <f t="shared" si="365"/>
        <v>48.936170212765958</v>
      </c>
      <c r="AU32" s="25">
        <f t="shared" si="366"/>
        <v>45.098039215686271</v>
      </c>
      <c r="AV32" s="25">
        <f t="shared" si="367"/>
        <v>46.938775510204081</v>
      </c>
      <c r="AW32" s="19">
        <f t="shared" ref="AW32" si="401">IF(AK32=0,"",AK32/AE32%)</f>
        <v>31.914893617021278</v>
      </c>
      <c r="AX32" s="19">
        <f t="shared" ref="AX32" si="402">IF(AL32=0,"",AL32/AF32%)</f>
        <v>43.13725490196078</v>
      </c>
      <c r="AY32" s="19">
        <f t="shared" ref="AY32" si="403">IF(AM32=0,"",AM32/AG32%)</f>
        <v>37.755102040816325</v>
      </c>
      <c r="AZ32" s="19">
        <f t="shared" ref="AZ32" si="404">IF(AN32=0,"",AN32/AE32%)</f>
        <v>19.148936170212767</v>
      </c>
      <c r="BA32" s="19">
        <f t="shared" ref="BA32" si="405">IF(AO32=0,"",AO32/AF32%)</f>
        <v>11.76470588235294</v>
      </c>
      <c r="BB32" s="19">
        <f t="shared" ref="BB32" si="406">IF(AP32=0,"",AP32/AG32%)</f>
        <v>15.306122448979592</v>
      </c>
      <c r="BC32" s="28"/>
      <c r="BD32" s="28"/>
      <c r="BE32" s="28"/>
      <c r="BF32" s="2">
        <f>+'2020'!EC34</f>
        <v>4474</v>
      </c>
      <c r="BG32" s="2">
        <f>+'2020'!ED34</f>
        <v>5849</v>
      </c>
      <c r="BH32" s="2">
        <f>+'2020'!EE34</f>
        <v>10323</v>
      </c>
      <c r="BI32" s="22">
        <v>3338</v>
      </c>
      <c r="BJ32" s="22">
        <v>4635</v>
      </c>
      <c r="BK32" s="21">
        <f t="shared" si="324"/>
        <v>7973</v>
      </c>
      <c r="BL32" s="22">
        <v>294</v>
      </c>
      <c r="BM32" s="22">
        <v>218</v>
      </c>
      <c r="BN32" s="3">
        <f>+BL32+BM32</f>
        <v>512</v>
      </c>
      <c r="BO32" s="22">
        <v>842</v>
      </c>
      <c r="BP32" s="22">
        <v>996</v>
      </c>
      <c r="BQ32" s="21">
        <f t="shared" si="326"/>
        <v>1838</v>
      </c>
      <c r="BR32" s="23"/>
      <c r="BS32" s="23"/>
      <c r="BT32" s="24"/>
      <c r="BU32" s="25">
        <f t="shared" si="374"/>
        <v>74.608851139919537</v>
      </c>
      <c r="BV32" s="25">
        <f t="shared" si="375"/>
        <v>79.244315267567103</v>
      </c>
      <c r="BW32" s="25">
        <f t="shared" si="376"/>
        <v>77.23529981594497</v>
      </c>
      <c r="BX32" s="19">
        <f t="shared" ref="BX32" si="407">IF(BL32=0,"",BL32/BF32%)</f>
        <v>6.5713008493518101</v>
      </c>
      <c r="BY32" s="19">
        <f t="shared" ref="BY32" si="408">IF(BM32=0,"",BM32/BG32%)</f>
        <v>3.7271328432210633</v>
      </c>
      <c r="BZ32" s="19">
        <f t="shared" ref="BZ32" si="409">IF(BN32=0,"",BN32/BH32%)</f>
        <v>4.9597985081856049</v>
      </c>
      <c r="CA32" s="25">
        <f t="shared" si="395"/>
        <v>18.819848010728652</v>
      </c>
      <c r="CB32" s="25">
        <f t="shared" si="396"/>
        <v>17.02855188921183</v>
      </c>
      <c r="CC32" s="25">
        <f t="shared" si="397"/>
        <v>17.804901675869417</v>
      </c>
      <c r="CD32" s="28"/>
      <c r="CE32" s="28"/>
      <c r="CF32" s="28"/>
    </row>
    <row r="33" spans="1:84" ht="35.25" customHeight="1">
      <c r="A33" s="10">
        <v>26</v>
      </c>
      <c r="B33" s="124" t="s">
        <v>159</v>
      </c>
      <c r="C33" s="118" t="s">
        <v>95</v>
      </c>
      <c r="D33" s="2">
        <f>+'2020'!AQ35</f>
        <v>985</v>
      </c>
      <c r="E33" s="2">
        <f>+'2020'!AR35</f>
        <v>590</v>
      </c>
      <c r="F33" s="2">
        <f>+'2020'!AS35</f>
        <v>1575</v>
      </c>
      <c r="G33" s="22">
        <v>985</v>
      </c>
      <c r="H33" s="22">
        <v>590</v>
      </c>
      <c r="I33" s="3">
        <f t="shared" ref="I33:I38" si="410">+G33+H33</f>
        <v>1575</v>
      </c>
      <c r="J33" s="24"/>
      <c r="K33" s="24"/>
      <c r="L33" s="24"/>
      <c r="M33" s="23"/>
      <c r="N33" s="23"/>
      <c r="O33" s="24"/>
      <c r="P33" s="23"/>
      <c r="Q33" s="23"/>
      <c r="R33" s="24"/>
      <c r="S33" s="19">
        <f t="shared" ref="S33" si="411">IF(G33=0,"",G33/D33%)</f>
        <v>100</v>
      </c>
      <c r="T33" s="19">
        <f>IF(H33=0,"",H33/E33%)</f>
        <v>100</v>
      </c>
      <c r="U33" s="19">
        <f>IF(I33=0,"",I33/F33%)</f>
        <v>100</v>
      </c>
      <c r="V33" s="26"/>
      <c r="W33" s="26"/>
      <c r="X33" s="26"/>
      <c r="Y33" s="26"/>
      <c r="Z33" s="26"/>
      <c r="AA33" s="26"/>
      <c r="AB33" s="26"/>
      <c r="AC33" s="26"/>
      <c r="AD33" s="26"/>
      <c r="AE33" s="2">
        <f>+'2020'!CJ35</f>
        <v>87</v>
      </c>
      <c r="AF33" s="2">
        <f>+'2020'!CK35</f>
        <v>90</v>
      </c>
      <c r="AG33" s="2">
        <f>+'2020'!CL35</f>
        <v>177</v>
      </c>
      <c r="AH33" s="22">
        <v>87</v>
      </c>
      <c r="AI33" s="22">
        <v>90</v>
      </c>
      <c r="AJ33" s="3">
        <f t="shared" ref="AJ33:AJ39" si="412">+AH33+AI33</f>
        <v>177</v>
      </c>
      <c r="AK33" s="24"/>
      <c r="AL33" s="24"/>
      <c r="AM33" s="23"/>
      <c r="AN33" s="23"/>
      <c r="AO33" s="23"/>
      <c r="AP33" s="23"/>
      <c r="AQ33" s="23"/>
      <c r="AR33" s="23"/>
      <c r="AS33" s="24"/>
      <c r="AT33" s="19">
        <f t="shared" ref="AT33" si="413">IF(AH33=0,"",AH33/AE33%)</f>
        <v>100</v>
      </c>
      <c r="AU33" s="19">
        <f>IF(AI33=0,"",AI33/AF33%)</f>
        <v>100</v>
      </c>
      <c r="AV33" s="19">
        <f>IF(AJ33=0,"",AJ33/AG33%)</f>
        <v>100</v>
      </c>
      <c r="AW33" s="26"/>
      <c r="AX33" s="26"/>
      <c r="AY33" s="26"/>
      <c r="AZ33" s="26"/>
      <c r="BA33" s="26"/>
      <c r="BB33" s="26"/>
      <c r="BC33" s="26"/>
      <c r="BD33" s="26"/>
      <c r="BE33" s="26"/>
      <c r="BF33" s="2">
        <f>+'2020'!EC35</f>
        <v>11</v>
      </c>
      <c r="BG33" s="2">
        <f>+'2020'!ED35</f>
        <v>25</v>
      </c>
      <c r="BH33" s="2">
        <f>+'2020'!EE35</f>
        <v>36</v>
      </c>
      <c r="BI33" s="22">
        <v>11</v>
      </c>
      <c r="BJ33" s="22">
        <v>25</v>
      </c>
      <c r="BK33" s="3">
        <f t="shared" ref="BK33:BK39" si="414">+BI33+BJ33</f>
        <v>36</v>
      </c>
      <c r="BL33" s="24"/>
      <c r="BM33" s="24"/>
      <c r="BN33" s="23"/>
      <c r="BO33" s="23"/>
      <c r="BP33" s="23"/>
      <c r="BQ33" s="23"/>
      <c r="BR33" s="23"/>
      <c r="BS33" s="23"/>
      <c r="BT33" s="24"/>
      <c r="BU33" s="19">
        <f t="shared" ref="BU33" si="415">IF(BI33=0,"",BI33/BF33%)</f>
        <v>100</v>
      </c>
      <c r="BV33" s="19">
        <f>IF(BJ33=0,"",BJ33/BG33%)</f>
        <v>100</v>
      </c>
      <c r="BW33" s="19">
        <f t="shared" ref="BW33" si="416">IF(BK33=0,"",BK33/BH33%)</f>
        <v>100</v>
      </c>
      <c r="BX33" s="26"/>
      <c r="BY33" s="26"/>
      <c r="BZ33" s="26"/>
      <c r="CA33" s="26"/>
      <c r="CB33" s="26"/>
      <c r="CC33" s="26"/>
      <c r="CD33" s="26"/>
      <c r="CE33" s="26"/>
      <c r="CF33" s="26"/>
    </row>
    <row r="34" spans="1:84" ht="28.5">
      <c r="A34" s="10">
        <v>27</v>
      </c>
      <c r="B34" s="124" t="s">
        <v>152</v>
      </c>
      <c r="C34" s="118" t="s">
        <v>31</v>
      </c>
      <c r="D34" s="2">
        <f>+'2020'!AQ36</f>
        <v>108223</v>
      </c>
      <c r="E34" s="2">
        <f>+'2020'!AR36</f>
        <v>131967</v>
      </c>
      <c r="F34" s="2">
        <f>+'2020'!AS36</f>
        <v>240190</v>
      </c>
      <c r="G34" s="22">
        <v>55766</v>
      </c>
      <c r="H34" s="22">
        <v>92686</v>
      </c>
      <c r="I34" s="3">
        <f t="shared" si="410"/>
        <v>148452</v>
      </c>
      <c r="J34" s="22">
        <v>12215</v>
      </c>
      <c r="K34" s="22">
        <v>7103</v>
      </c>
      <c r="L34" s="3">
        <f t="shared" si="337"/>
        <v>19318</v>
      </c>
      <c r="M34" s="21">
        <v>38301</v>
      </c>
      <c r="N34" s="21">
        <v>30073</v>
      </c>
      <c r="O34" s="3">
        <f t="shared" ref="O34:O40" si="417">+M34+N34</f>
        <v>68374</v>
      </c>
      <c r="P34" s="21">
        <v>1941</v>
      </c>
      <c r="Q34" s="21">
        <v>2105</v>
      </c>
      <c r="R34" s="32">
        <f>P34+Q34</f>
        <v>4046</v>
      </c>
      <c r="S34" s="19">
        <f t="shared" ref="S34:S35" si="418">IF(G34=0,"",G34/D34%)</f>
        <v>51.528787780785969</v>
      </c>
      <c r="T34" s="19">
        <f t="shared" ref="T34:T35" si="419">IF(H34=0,"",H34/E34%)</f>
        <v>70.234225222972412</v>
      </c>
      <c r="U34" s="19">
        <f t="shared" ref="U34:U35" si="420">IF(I34=0,"",I34/F34%)</f>
        <v>61.80607019442941</v>
      </c>
      <c r="V34" s="19">
        <f t="shared" ref="V34:V35" si="421">IF(J34=0,"",J34/D34%)</f>
        <v>11.286879868419836</v>
      </c>
      <c r="W34" s="19">
        <f t="shared" ref="W34:W35" si="422">IF(K34=0,"",K34/E34%)</f>
        <v>5.382406207612509</v>
      </c>
      <c r="X34" s="19">
        <f t="shared" ref="X34:X35" si="423">IF(L34=0,"",L34/F34%)</f>
        <v>8.0427994504350711</v>
      </c>
      <c r="Y34" s="19">
        <f t="shared" ref="Y34:Y35" si="424">IF(M34=0,"",M34/D34%)</f>
        <v>35.390813413045286</v>
      </c>
      <c r="Z34" s="19">
        <f t="shared" ref="Z34:Z35" si="425">IF(N34=0,"",N34/E34%)</f>
        <v>22.788272825782201</v>
      </c>
      <c r="AA34" s="19">
        <f t="shared" ref="AA34:AA35" si="426">IF(O34=0,"",O34/F34%)</f>
        <v>28.466630584120903</v>
      </c>
      <c r="AB34" s="90">
        <f t="shared" ref="AB34:AB35" si="427">IF(P34=0,"",P34/D34%)</f>
        <v>1.7935189377489074</v>
      </c>
      <c r="AC34" s="90">
        <f t="shared" ref="AC34:AC35" si="428">IF(Q34=0,"",Q34/E34%)</f>
        <v>1.5950957436328779</v>
      </c>
      <c r="AD34" s="90">
        <f t="shared" ref="AD34:AD35" si="429">IF(R34=0,"",R34/F34%)</f>
        <v>1.6844997710146135</v>
      </c>
      <c r="AE34" s="2">
        <f>+'2020'!CJ36</f>
        <v>15415</v>
      </c>
      <c r="AF34" s="2">
        <f>+'2020'!CK36</f>
        <v>19761</v>
      </c>
      <c r="AG34" s="2">
        <f>+'2020'!CL36</f>
        <v>35176</v>
      </c>
      <c r="AH34" s="22">
        <v>9777</v>
      </c>
      <c r="AI34" s="22">
        <v>15554</v>
      </c>
      <c r="AJ34" s="3">
        <f t="shared" si="412"/>
        <v>25331</v>
      </c>
      <c r="AK34" s="22">
        <v>1126</v>
      </c>
      <c r="AL34" s="22">
        <v>655</v>
      </c>
      <c r="AM34" s="3">
        <f t="shared" ref="AM34:AM39" si="430">+AK34+AL34</f>
        <v>1781</v>
      </c>
      <c r="AN34" s="21">
        <v>4207</v>
      </c>
      <c r="AO34" s="21">
        <v>3240</v>
      </c>
      <c r="AP34" s="3">
        <f t="shared" ref="AP34:AP39" si="431">+AN34+AO34</f>
        <v>7447</v>
      </c>
      <c r="AQ34" s="21">
        <v>305</v>
      </c>
      <c r="AR34" s="21">
        <v>312</v>
      </c>
      <c r="AS34" s="3">
        <f>+AQ34+AR34</f>
        <v>617</v>
      </c>
      <c r="AT34" s="19">
        <f t="shared" ref="AT34:AT35" si="432">IF(AH34=0,"",AH34/AE34%)</f>
        <v>63.425235160557897</v>
      </c>
      <c r="AU34" s="19">
        <f t="shared" ref="AU34:AU35" si="433">IF(AI34=0,"",AI34/AF34%)</f>
        <v>78.710591569252557</v>
      </c>
      <c r="AV34" s="19">
        <f t="shared" ref="AV34:AV35" si="434">IF(AJ34=0,"",AJ34/AG34%)</f>
        <v>72.012167386854671</v>
      </c>
      <c r="AW34" s="19">
        <f t="shared" ref="AW34:AW35" si="435">IF(AK34=0,"",AK34/AE34%)</f>
        <v>7.3045734674018812</v>
      </c>
      <c r="AX34" s="19">
        <f t="shared" ref="AX34:AX35" si="436">IF(AL34=0,"",AL34/AF34%)</f>
        <v>3.3146095845351953</v>
      </c>
      <c r="AY34" s="19">
        <f t="shared" ref="AY34:AY35" si="437">IF(AM34=0,"",AM34/AG34%)</f>
        <v>5.0631112121901296</v>
      </c>
      <c r="AZ34" s="19">
        <f t="shared" ref="AZ34:AZ35" si="438">IF(AN34=0,"",AN34/AE34%)</f>
        <v>27.291599091793707</v>
      </c>
      <c r="BA34" s="19">
        <f t="shared" ref="BA34:BA35" si="439">IF(AO34=0,"",AO34/AF34%)</f>
        <v>16.395931379990891</v>
      </c>
      <c r="BB34" s="19">
        <f t="shared" ref="BB34:BB35" si="440">IF(AP34=0,"",AP34/AG34%)</f>
        <v>21.170684557652947</v>
      </c>
      <c r="BC34" s="19">
        <f>IF(AQ34=0,"",AQ34/AE34%)</f>
        <v>1.978592280246513</v>
      </c>
      <c r="BD34" s="19">
        <f>IF(AR34=0,"",AR34/AF34%)</f>
        <v>1.5788674662213449</v>
      </c>
      <c r="BE34" s="19">
        <f>IF(AS34=0,"",AS34/AG34%)</f>
        <v>1.7540368433022515</v>
      </c>
      <c r="BF34" s="2">
        <f>+'2020'!EC36</f>
        <v>16676</v>
      </c>
      <c r="BG34" s="2">
        <f>+'2020'!ED36</f>
        <v>22072</v>
      </c>
      <c r="BH34" s="2">
        <f>+'2020'!EE36</f>
        <v>38748</v>
      </c>
      <c r="BI34" s="22">
        <v>11290</v>
      </c>
      <c r="BJ34" s="22">
        <v>17029</v>
      </c>
      <c r="BK34" s="3">
        <f t="shared" si="414"/>
        <v>28319</v>
      </c>
      <c r="BL34" s="22">
        <v>1473</v>
      </c>
      <c r="BM34" s="22">
        <v>1121</v>
      </c>
      <c r="BN34" s="3">
        <f>+BL34+BM34</f>
        <v>2594</v>
      </c>
      <c r="BO34" s="21">
        <v>3689</v>
      </c>
      <c r="BP34" s="27">
        <v>3620</v>
      </c>
      <c r="BQ34" s="3">
        <f t="shared" ref="BQ34:BQ39" si="441">+BO34+BP34</f>
        <v>7309</v>
      </c>
      <c r="BR34" s="21">
        <v>224</v>
      </c>
      <c r="BS34" s="27">
        <v>302</v>
      </c>
      <c r="BT34" s="3">
        <f>+BR34+BS34</f>
        <v>526</v>
      </c>
      <c r="BU34" s="19">
        <f t="shared" ref="BU34:BU35" si="442">IF(BI34=0,"",BI34/BF34%)</f>
        <v>67.70208683137443</v>
      </c>
      <c r="BV34" s="19">
        <f t="shared" ref="BV34:BV35" si="443">IF(BJ34=0,"",BJ34/BG34%)</f>
        <v>77.152047843421528</v>
      </c>
      <c r="BW34" s="19">
        <f t="shared" ref="BW34:BW35" si="444">IF(BK34=0,"",BK34/BH34%)</f>
        <v>73.085062454836375</v>
      </c>
      <c r="BX34" s="19">
        <f t="shared" ref="BX34:BX35" si="445">IF(BL34=0,"",BL34/BF34%)</f>
        <v>8.8330534900455753</v>
      </c>
      <c r="BY34" s="19">
        <f t="shared" ref="BY34:BY35" si="446">IF(BM34=0,"",BM34/BG34%)</f>
        <v>5.0788329104748096</v>
      </c>
      <c r="BZ34" s="19">
        <f t="shared" ref="BZ34:BZ35" si="447">IF(BN34=0,"",BN34/BH34%)</f>
        <v>6.6945390729844121</v>
      </c>
      <c r="CA34" s="19">
        <f t="shared" ref="CA34:CA35" si="448">IF(BO34=0,"",BO34/BF34%)</f>
        <v>22.121611897337491</v>
      </c>
      <c r="CB34" s="19">
        <f t="shared" ref="CB34:CB35" si="449">IF(BP34=0,"",BP34/BG34%)</f>
        <v>16.400869880391447</v>
      </c>
      <c r="CC34" s="19">
        <f t="shared" ref="CC34:CC35" si="450">IF(BQ34=0,"",BQ34/BH34%)</f>
        <v>18.862909053370494</v>
      </c>
      <c r="CD34" s="19">
        <f>IF(BR34=0,"",BR34/BF34%)</f>
        <v>1.3432477812425043</v>
      </c>
      <c r="CE34" s="19">
        <f>IF(BS34=0,"",BS34/BG34%)</f>
        <v>1.3682493657122146</v>
      </c>
      <c r="CF34" s="19">
        <f>IF(BT34=0,"",BT34/BH34%)</f>
        <v>1.3574894188087125</v>
      </c>
    </row>
    <row r="35" spans="1:84" ht="48" customHeight="1">
      <c r="A35" s="10">
        <v>28</v>
      </c>
      <c r="B35" s="124" t="s">
        <v>153</v>
      </c>
      <c r="C35" s="118" t="s">
        <v>52</v>
      </c>
      <c r="D35" s="2">
        <f>+'2020'!AQ37</f>
        <v>136863</v>
      </c>
      <c r="E35" s="2">
        <f>+'2020'!AR37</f>
        <v>121606</v>
      </c>
      <c r="F35" s="2">
        <f>+'2020'!AS37</f>
        <v>258469</v>
      </c>
      <c r="G35" s="22">
        <v>99026</v>
      </c>
      <c r="H35" s="22">
        <v>83796</v>
      </c>
      <c r="I35" s="27">
        <f t="shared" si="410"/>
        <v>182822</v>
      </c>
      <c r="J35" s="22">
        <v>12676</v>
      </c>
      <c r="K35" s="22">
        <v>14301</v>
      </c>
      <c r="L35" s="27">
        <f t="shared" si="337"/>
        <v>26977</v>
      </c>
      <c r="M35" s="21">
        <v>17812</v>
      </c>
      <c r="N35" s="21">
        <v>19663</v>
      </c>
      <c r="O35" s="3">
        <f t="shared" si="417"/>
        <v>37475</v>
      </c>
      <c r="P35" s="21">
        <v>7349</v>
      </c>
      <c r="Q35" s="21">
        <v>3846</v>
      </c>
      <c r="R35" s="32">
        <f>P35+Q35</f>
        <v>11195</v>
      </c>
      <c r="S35" s="25">
        <f t="shared" si="418"/>
        <v>72.354105930748261</v>
      </c>
      <c r="T35" s="25">
        <f t="shared" si="419"/>
        <v>68.907784155387077</v>
      </c>
      <c r="U35" s="25">
        <f t="shared" si="420"/>
        <v>70.732660396411177</v>
      </c>
      <c r="V35" s="25">
        <f t="shared" si="421"/>
        <v>9.2618165610866328</v>
      </c>
      <c r="W35" s="25">
        <f t="shared" si="422"/>
        <v>11.760110520862458</v>
      </c>
      <c r="X35" s="25">
        <f t="shared" si="423"/>
        <v>10.437228449059655</v>
      </c>
      <c r="Y35" s="25">
        <f t="shared" si="424"/>
        <v>13.01447432834294</v>
      </c>
      <c r="Z35" s="25">
        <f t="shared" si="425"/>
        <v>16.169432429320921</v>
      </c>
      <c r="AA35" s="25">
        <f t="shared" si="426"/>
        <v>14.49883738475407</v>
      </c>
      <c r="AB35" s="90">
        <f t="shared" si="427"/>
        <v>5.3696031798221577</v>
      </c>
      <c r="AC35" s="90">
        <f t="shared" si="428"/>
        <v>3.1626728944295515</v>
      </c>
      <c r="AD35" s="90">
        <f t="shared" si="429"/>
        <v>4.3312737697750983</v>
      </c>
      <c r="AE35" s="2">
        <f>+'2020'!CJ37</f>
        <v>49370</v>
      </c>
      <c r="AF35" s="2">
        <f>+'2020'!CK37</f>
        <v>50630</v>
      </c>
      <c r="AG35" s="2">
        <f>+'2020'!CL37</f>
        <v>100000</v>
      </c>
      <c r="AH35" s="22">
        <v>38543</v>
      </c>
      <c r="AI35" s="22">
        <v>39413</v>
      </c>
      <c r="AJ35" s="21">
        <f t="shared" si="412"/>
        <v>77956</v>
      </c>
      <c r="AK35" s="22">
        <v>2556</v>
      </c>
      <c r="AL35" s="22">
        <v>3657</v>
      </c>
      <c r="AM35" s="21">
        <f t="shared" si="430"/>
        <v>6213</v>
      </c>
      <c r="AN35" s="21">
        <v>4368</v>
      </c>
      <c r="AO35" s="21">
        <v>5292</v>
      </c>
      <c r="AP35" s="3">
        <f t="shared" si="431"/>
        <v>9660</v>
      </c>
      <c r="AQ35" s="21">
        <v>3903</v>
      </c>
      <c r="AR35" s="21">
        <v>2268</v>
      </c>
      <c r="AS35" s="3">
        <f>+AQ35+AR35</f>
        <v>6171</v>
      </c>
      <c r="AT35" s="25">
        <f t="shared" si="432"/>
        <v>78.069677942070086</v>
      </c>
      <c r="AU35" s="25">
        <f t="shared" si="433"/>
        <v>77.845151096188033</v>
      </c>
      <c r="AV35" s="25">
        <f t="shared" si="434"/>
        <v>77.956000000000003</v>
      </c>
      <c r="AW35" s="25">
        <f t="shared" si="435"/>
        <v>5.177233137532915</v>
      </c>
      <c r="AX35" s="25">
        <f t="shared" si="436"/>
        <v>7.2229903219435112</v>
      </c>
      <c r="AY35" s="25">
        <f t="shared" si="437"/>
        <v>6.2130000000000001</v>
      </c>
      <c r="AZ35" s="19">
        <f t="shared" si="438"/>
        <v>8.847478225643103</v>
      </c>
      <c r="BA35" s="19">
        <f t="shared" si="439"/>
        <v>10.45230100730792</v>
      </c>
      <c r="BB35" s="19">
        <f t="shared" si="440"/>
        <v>9.66</v>
      </c>
      <c r="BC35" s="19">
        <f t="shared" ref="BC35" si="451">IF(AQ35=0,"",AQ35/AE35%)</f>
        <v>7.9056106947538991</v>
      </c>
      <c r="BD35" s="19">
        <f t="shared" ref="BD35" si="452">IF(AR35=0,"",AR35/AF35%)</f>
        <v>4.4795575745605367</v>
      </c>
      <c r="BE35" s="19">
        <f t="shared" ref="BE35" si="453">IF(AS35=0,"",AS35/AG35%)</f>
        <v>6.1710000000000003</v>
      </c>
      <c r="BF35" s="2">
        <f>+'2020'!EC37</f>
        <v>25</v>
      </c>
      <c r="BG35" s="2">
        <f>+'2020'!ED37</f>
        <v>15</v>
      </c>
      <c r="BH35" s="2">
        <f>+'2020'!EE37</f>
        <v>40</v>
      </c>
      <c r="BI35" s="22">
        <v>19</v>
      </c>
      <c r="BJ35" s="22">
        <v>10</v>
      </c>
      <c r="BK35" s="21">
        <f t="shared" si="414"/>
        <v>29</v>
      </c>
      <c r="BL35" s="22">
        <v>2</v>
      </c>
      <c r="BM35" s="22">
        <v>2</v>
      </c>
      <c r="BN35" s="21">
        <f>+BL35+BM35</f>
        <v>4</v>
      </c>
      <c r="BO35" s="21">
        <v>4</v>
      </c>
      <c r="BP35" s="21">
        <v>3</v>
      </c>
      <c r="BQ35" s="3">
        <f t="shared" si="441"/>
        <v>7</v>
      </c>
      <c r="BR35" s="23"/>
      <c r="BS35" s="23"/>
      <c r="BT35" s="24"/>
      <c r="BU35" s="25">
        <f t="shared" si="442"/>
        <v>76</v>
      </c>
      <c r="BV35" s="25">
        <f t="shared" si="443"/>
        <v>66.666666666666671</v>
      </c>
      <c r="BW35" s="25">
        <f t="shared" si="444"/>
        <v>72.5</v>
      </c>
      <c r="BX35" s="25">
        <f t="shared" si="445"/>
        <v>8</v>
      </c>
      <c r="BY35" s="25">
        <f t="shared" si="446"/>
        <v>13.333333333333334</v>
      </c>
      <c r="BZ35" s="25">
        <f t="shared" si="447"/>
        <v>10</v>
      </c>
      <c r="CA35" s="25">
        <f t="shared" si="448"/>
        <v>16</v>
      </c>
      <c r="CB35" s="19">
        <f t="shared" si="449"/>
        <v>20</v>
      </c>
      <c r="CC35" s="19">
        <f t="shared" si="450"/>
        <v>17.5</v>
      </c>
      <c r="CD35" s="26"/>
      <c r="CE35" s="26"/>
      <c r="CF35" s="26"/>
    </row>
    <row r="36" spans="1:84" ht="28.5">
      <c r="A36" s="10">
        <v>29</v>
      </c>
      <c r="B36" s="167" t="s">
        <v>135</v>
      </c>
      <c r="C36" s="118" t="s">
        <v>24</v>
      </c>
      <c r="D36" s="2">
        <f>+'2020'!AQ38</f>
        <v>447252</v>
      </c>
      <c r="E36" s="2">
        <f>+'2020'!AR38</f>
        <v>354239</v>
      </c>
      <c r="F36" s="2">
        <f>+'2020'!AS38</f>
        <v>801491</v>
      </c>
      <c r="G36" s="3">
        <v>275497</v>
      </c>
      <c r="H36" s="3">
        <v>269899</v>
      </c>
      <c r="I36" s="3">
        <f t="shared" si="410"/>
        <v>545396</v>
      </c>
      <c r="J36" s="3">
        <v>22635</v>
      </c>
      <c r="K36" s="3">
        <v>12346</v>
      </c>
      <c r="L36" s="3">
        <f t="shared" si="337"/>
        <v>34981</v>
      </c>
      <c r="M36" s="2">
        <v>149120</v>
      </c>
      <c r="N36" s="2">
        <v>71994</v>
      </c>
      <c r="O36" s="3">
        <f t="shared" si="417"/>
        <v>221114</v>
      </c>
      <c r="P36" s="15"/>
      <c r="Q36" s="15"/>
      <c r="R36" s="11"/>
      <c r="S36" s="19">
        <f t="shared" ref="S36:S38" si="454">IF(G36=0,"",G36/D36%)</f>
        <v>61.597712251705964</v>
      </c>
      <c r="T36" s="19">
        <f t="shared" ref="T36:T38" si="455">IF(H36=0,"",H36/E36%)</f>
        <v>76.19121553527421</v>
      </c>
      <c r="U36" s="19">
        <f t="shared" ref="U36:U38" si="456">IF(I36=0,"",I36/F36%)</f>
        <v>68.047676143587395</v>
      </c>
      <c r="V36" s="19">
        <f t="shared" ref="V36:V38" si="457">IF(J36=0,"",J36/D36%)</f>
        <v>5.0609052614633354</v>
      </c>
      <c r="W36" s="19">
        <f t="shared" ref="W36:W38" si="458">IF(K36=0,"",K36/E36%)</f>
        <v>3.4852176073216108</v>
      </c>
      <c r="X36" s="19">
        <f t="shared" ref="X36:X38" si="459">IF(L36=0,"",L36/F36%)</f>
        <v>4.3644906804942289</v>
      </c>
      <c r="Y36" s="19">
        <f t="shared" ref="Y36:Y38" si="460">IF(M36=0,"",M36/D36%)</f>
        <v>33.341382486830689</v>
      </c>
      <c r="Z36" s="19">
        <f t="shared" ref="Z36:Z38" si="461">IF(N36=0,"",N36/E36%)</f>
        <v>20.323566857404181</v>
      </c>
      <c r="AA36" s="19">
        <f t="shared" ref="AA36:AA38" si="462">IF(O36=0,"",O36/F36%)</f>
        <v>27.587833175918384</v>
      </c>
      <c r="AB36" s="18"/>
      <c r="AC36" s="18"/>
      <c r="AD36" s="18"/>
      <c r="AE36" s="2">
        <f>+'2020'!CJ38</f>
        <v>80267</v>
      </c>
      <c r="AF36" s="2">
        <f>+'2020'!CK38</f>
        <v>62746</v>
      </c>
      <c r="AG36" s="2">
        <f>+'2020'!CL38</f>
        <v>143013</v>
      </c>
      <c r="AH36" s="3">
        <v>56944</v>
      </c>
      <c r="AI36" s="3">
        <v>51886</v>
      </c>
      <c r="AJ36" s="3">
        <f t="shared" si="412"/>
        <v>108830</v>
      </c>
      <c r="AK36" s="3">
        <v>2125</v>
      </c>
      <c r="AL36" s="3">
        <v>1130</v>
      </c>
      <c r="AM36" s="3">
        <f t="shared" si="430"/>
        <v>3255</v>
      </c>
      <c r="AN36" s="2">
        <v>21198</v>
      </c>
      <c r="AO36" s="2">
        <v>9730</v>
      </c>
      <c r="AP36" s="3">
        <f t="shared" si="431"/>
        <v>30928</v>
      </c>
      <c r="AQ36" s="15"/>
      <c r="AR36" s="15"/>
      <c r="AS36" s="11"/>
      <c r="AT36" s="19">
        <f t="shared" ref="AT36:AT38" si="463">IF(AH36=0,"",AH36/AE36%)</f>
        <v>70.943226979954403</v>
      </c>
      <c r="AU36" s="19">
        <f t="shared" ref="AU36:AU38" si="464">IF(AI36=0,"",AI36/AF36%)</f>
        <v>82.692123800720367</v>
      </c>
      <c r="AV36" s="19">
        <f t="shared" ref="AV36:AV38" si="465">IF(AJ36=0,"",AJ36/AG36%)</f>
        <v>76.097977106976288</v>
      </c>
      <c r="AW36" s="19">
        <f t="shared" ref="AW36:AW38" si="466">IF(AK36=0,"",AK36/AE36%)</f>
        <v>2.6474142549241906</v>
      </c>
      <c r="AX36" s="19">
        <f t="shared" ref="AX36:AX38" si="467">IF(AL36=0,"",AL36/AF36%)</f>
        <v>1.8009116118955788</v>
      </c>
      <c r="AY36" s="19">
        <f t="shared" ref="AY36:AY38" si="468">IF(AM36=0,"",AM36/AG36%)</f>
        <v>2.2760168655996305</v>
      </c>
      <c r="AZ36" s="19">
        <f t="shared" ref="AZ36:AZ38" si="469">IF(AN36=0,"",AN36/AE36%)</f>
        <v>26.409358765121407</v>
      </c>
      <c r="BA36" s="19">
        <f t="shared" ref="BA36:BA38" si="470">IF(AO36=0,"",AO36/AF36%)</f>
        <v>15.506964587384056</v>
      </c>
      <c r="BB36" s="19">
        <f t="shared" ref="BB36:BB38" si="471">IF(AP36=0,"",AP36/AG36%)</f>
        <v>21.626006027424079</v>
      </c>
      <c r="BC36" s="18"/>
      <c r="BD36" s="18"/>
      <c r="BE36" s="18"/>
      <c r="BF36" s="2">
        <f>+'2020'!EC38</f>
        <v>53025</v>
      </c>
      <c r="BG36" s="2">
        <f>+'2020'!ED38</f>
        <v>45487</v>
      </c>
      <c r="BH36" s="2">
        <f>+'2020'!EE38</f>
        <v>98512</v>
      </c>
      <c r="BI36" s="3">
        <v>36262</v>
      </c>
      <c r="BJ36" s="3">
        <v>36915</v>
      </c>
      <c r="BK36" s="3">
        <f t="shared" si="414"/>
        <v>73177</v>
      </c>
      <c r="BL36" s="3">
        <v>570</v>
      </c>
      <c r="BM36" s="3">
        <v>300</v>
      </c>
      <c r="BN36" s="3">
        <f>+BL36+BM36</f>
        <v>870</v>
      </c>
      <c r="BO36" s="2">
        <v>16193</v>
      </c>
      <c r="BP36" s="2">
        <v>8272</v>
      </c>
      <c r="BQ36" s="3">
        <f t="shared" si="441"/>
        <v>24465</v>
      </c>
      <c r="BR36" s="15"/>
      <c r="BS36" s="15"/>
      <c r="BT36" s="11"/>
      <c r="BU36" s="19">
        <f t="shared" ref="BU36:BU38" si="472">IF(BI36=0,"",BI36/BF36%)</f>
        <v>68.386610089580387</v>
      </c>
      <c r="BV36" s="19">
        <f t="shared" ref="BV36:BV38" si="473">IF(BJ36=0,"",BJ36/BG36%)</f>
        <v>81.155055290522569</v>
      </c>
      <c r="BW36" s="19">
        <f t="shared" ref="BW36:BW38" si="474">IF(BK36=0,"",BK36/BH36%)</f>
        <v>74.282320935520545</v>
      </c>
      <c r="BX36" s="19">
        <f t="shared" ref="BX36:BX38" si="475">IF(BL36=0,"",BL36/BF36%)</f>
        <v>1.074964639321075</v>
      </c>
      <c r="BY36" s="19">
        <f t="shared" ref="BY36:BY38" si="476">IF(BM36=0,"",BM36/BG36%)</f>
        <v>0.6595290962252951</v>
      </c>
      <c r="BZ36" s="19">
        <f t="shared" ref="BZ36:BZ38" si="477">IF(BN36=0,"",BN36/BH36%)</f>
        <v>0.88314114016566514</v>
      </c>
      <c r="CA36" s="19">
        <f t="shared" ref="CA36:CA38" si="478">IF(BO36=0,"",BO36/BF36%)</f>
        <v>30.538425271098539</v>
      </c>
      <c r="CB36" s="19">
        <f t="shared" ref="CB36:CB38" si="479">IF(BP36=0,"",BP36/BG36%)</f>
        <v>18.185415613252136</v>
      </c>
      <c r="CC36" s="19">
        <f t="shared" ref="CC36:CC38" si="480">IF(BQ36=0,"",BQ36/BH36%)</f>
        <v>24.834537924313789</v>
      </c>
      <c r="CD36" s="18"/>
      <c r="CE36" s="18"/>
      <c r="CF36" s="18"/>
    </row>
    <row r="37" spans="1:84" ht="27.75" customHeight="1">
      <c r="A37" s="10">
        <v>30</v>
      </c>
      <c r="B37" s="168"/>
      <c r="C37" s="118" t="s">
        <v>90</v>
      </c>
      <c r="D37" s="2">
        <f>+'2020'!AQ39</f>
        <v>17</v>
      </c>
      <c r="E37" s="2">
        <f>+'2020'!AR39</f>
        <v>701</v>
      </c>
      <c r="F37" s="2">
        <f>+'2020'!AS39</f>
        <v>718</v>
      </c>
      <c r="G37" s="3">
        <v>13</v>
      </c>
      <c r="H37" s="3">
        <v>204</v>
      </c>
      <c r="I37" s="3">
        <f t="shared" si="410"/>
        <v>217</v>
      </c>
      <c r="J37" s="15"/>
      <c r="K37" s="3">
        <v>179</v>
      </c>
      <c r="L37" s="3">
        <f>+J37+K37</f>
        <v>179</v>
      </c>
      <c r="M37" s="2">
        <v>4</v>
      </c>
      <c r="N37" s="2">
        <v>318</v>
      </c>
      <c r="O37" s="3">
        <f t="shared" si="417"/>
        <v>322</v>
      </c>
      <c r="P37" s="15"/>
      <c r="Q37" s="15"/>
      <c r="R37" s="11"/>
      <c r="S37" s="19">
        <f>IF(G37=0,"",G37/D37%)</f>
        <v>76.470588235294116</v>
      </c>
      <c r="T37" s="19">
        <f>IF(H37=0,"",H37/E37%)</f>
        <v>29.101283880171184</v>
      </c>
      <c r="U37" s="19">
        <f>IF(I37=0,"",I37/F37%)</f>
        <v>30.222841225626741</v>
      </c>
      <c r="V37" s="18"/>
      <c r="W37" s="19">
        <f>IF(K37=0,"",K37/E37%)</f>
        <v>25.534950071326676</v>
      </c>
      <c r="X37" s="19">
        <f>IF(L37=0,"",L37/F37%)</f>
        <v>24.930362116991645</v>
      </c>
      <c r="Y37" s="19">
        <f>IF(M37=0,"",M37/D37%)</f>
        <v>23.52941176470588</v>
      </c>
      <c r="Z37" s="19">
        <f>IF(N37=0,"",N37/E37%)</f>
        <v>45.363766048502143</v>
      </c>
      <c r="AA37" s="19">
        <f>IF(O37=0,"",O37/F37%)</f>
        <v>44.846796657381617</v>
      </c>
      <c r="AB37" s="18"/>
      <c r="AC37" s="18"/>
      <c r="AD37" s="18"/>
      <c r="AE37" s="15"/>
      <c r="AF37" s="2">
        <f>+'2020'!CK39</f>
        <v>17</v>
      </c>
      <c r="AG37" s="2">
        <f>+'2020'!CL39</f>
        <v>17</v>
      </c>
      <c r="AH37" s="11"/>
      <c r="AI37" s="3">
        <v>10</v>
      </c>
      <c r="AJ37" s="3">
        <f t="shared" si="412"/>
        <v>10</v>
      </c>
      <c r="AK37" s="11"/>
      <c r="AL37" s="3">
        <v>2</v>
      </c>
      <c r="AM37" s="3">
        <f t="shared" si="430"/>
        <v>2</v>
      </c>
      <c r="AN37" s="15"/>
      <c r="AO37" s="2">
        <v>5</v>
      </c>
      <c r="AP37" s="3">
        <f t="shared" si="431"/>
        <v>5</v>
      </c>
      <c r="AQ37" s="15"/>
      <c r="AR37" s="15"/>
      <c r="AS37" s="11"/>
      <c r="AT37" s="18"/>
      <c r="AU37" s="19">
        <f>IF(AI37=0,"",AI37/AF37%)</f>
        <v>58.823529411764703</v>
      </c>
      <c r="AV37" s="19">
        <f>IF(AJ37=0,"",AJ37/AG37%)</f>
        <v>58.823529411764703</v>
      </c>
      <c r="AW37" s="18"/>
      <c r="AX37" s="19">
        <f>IF(AL37=0,"",AL37/AF37%)</f>
        <v>11.76470588235294</v>
      </c>
      <c r="AY37" s="19">
        <f>IF(AM37=0,"",AM37/AG37%)</f>
        <v>11.76470588235294</v>
      </c>
      <c r="AZ37" s="18"/>
      <c r="BA37" s="19">
        <f>IF(AO37=0,"",AO37/AF37%)</f>
        <v>29.411764705882351</v>
      </c>
      <c r="BB37" s="19">
        <f>IF(AP37=0,"",AP37/AG37%)</f>
        <v>29.411764705882351</v>
      </c>
      <c r="BC37" s="11" t="str">
        <f>IF(AQ37=0,"",AQ37/AE37%)</f>
        <v/>
      </c>
      <c r="BD37" s="11" t="str">
        <f>IF(AR37=0,"",AR37/AF37%)</f>
        <v/>
      </c>
      <c r="BE37" s="11" t="str">
        <f>IF(AS37=0,"",AS37/AG37%)</f>
        <v/>
      </c>
      <c r="BF37" s="11"/>
      <c r="BG37" s="2">
        <f>+'2020'!ED39</f>
        <v>8</v>
      </c>
      <c r="BH37" s="2">
        <f>+'2020'!EE39</f>
        <v>8</v>
      </c>
      <c r="BI37" s="15"/>
      <c r="BJ37" s="3">
        <v>7</v>
      </c>
      <c r="BK37" s="3">
        <f t="shared" si="414"/>
        <v>7</v>
      </c>
      <c r="BL37" s="15"/>
      <c r="BM37" s="15"/>
      <c r="BN37" s="15"/>
      <c r="BO37" s="15"/>
      <c r="BP37" s="1">
        <v>1</v>
      </c>
      <c r="BQ37" s="3">
        <f t="shared" si="441"/>
        <v>1</v>
      </c>
      <c r="BR37" s="15"/>
      <c r="BS37" s="15"/>
      <c r="BT37" s="11"/>
      <c r="BU37" s="18"/>
      <c r="BV37" s="19">
        <f>IF(BJ37=0,"",BJ37/BG37%)</f>
        <v>87.5</v>
      </c>
      <c r="BW37" s="19">
        <f>IF(BK37=0,"",BK37/BH37%)</f>
        <v>87.5</v>
      </c>
      <c r="BX37" s="18"/>
      <c r="BY37" s="18"/>
      <c r="BZ37" s="18"/>
      <c r="CA37" s="18"/>
      <c r="CB37" s="19">
        <f>IF(BP37=0,"",BP37/BG37%)</f>
        <v>12.5</v>
      </c>
      <c r="CC37" s="19">
        <f>IF(BQ37=0,"",BQ37/BH37%)</f>
        <v>12.5</v>
      </c>
      <c r="CD37" s="18"/>
      <c r="CE37" s="18"/>
      <c r="CF37" s="18"/>
    </row>
    <row r="38" spans="1:84" ht="38.25" customHeight="1">
      <c r="A38" s="10">
        <v>31</v>
      </c>
      <c r="B38" s="124" t="s">
        <v>154</v>
      </c>
      <c r="C38" s="118" t="s">
        <v>91</v>
      </c>
      <c r="D38" s="2">
        <f>+'2020'!AQ40</f>
        <v>319572</v>
      </c>
      <c r="E38" s="2">
        <f>+'2020'!AR40</f>
        <v>403290</v>
      </c>
      <c r="F38" s="2">
        <f>+'2020'!AS40</f>
        <v>722862</v>
      </c>
      <c r="G38" s="29">
        <v>4241</v>
      </c>
      <c r="H38" s="29">
        <v>7480</v>
      </c>
      <c r="I38" s="27">
        <f t="shared" si="410"/>
        <v>11721</v>
      </c>
      <c r="J38" s="29">
        <v>108679</v>
      </c>
      <c r="K38" s="29">
        <v>140261</v>
      </c>
      <c r="L38" s="27">
        <f t="shared" si="337"/>
        <v>248940</v>
      </c>
      <c r="M38" s="29">
        <v>184492</v>
      </c>
      <c r="N38" s="29">
        <v>236539</v>
      </c>
      <c r="O38" s="3">
        <f t="shared" si="417"/>
        <v>421031</v>
      </c>
      <c r="P38" s="29">
        <v>22160</v>
      </c>
      <c r="Q38" s="29">
        <v>19010</v>
      </c>
      <c r="R38" s="32">
        <f>P38+Q38</f>
        <v>41170</v>
      </c>
      <c r="S38" s="25">
        <f t="shared" si="454"/>
        <v>1.3270874795038365</v>
      </c>
      <c r="T38" s="25">
        <f t="shared" si="455"/>
        <v>1.8547447246398372</v>
      </c>
      <c r="U38" s="25">
        <f t="shared" si="456"/>
        <v>1.6214713181769134</v>
      </c>
      <c r="V38" s="25">
        <f t="shared" si="457"/>
        <v>34.007672762319608</v>
      </c>
      <c r="W38" s="25">
        <f t="shared" si="458"/>
        <v>34.779191152768476</v>
      </c>
      <c r="X38" s="25">
        <f t="shared" si="459"/>
        <v>34.438108518638415</v>
      </c>
      <c r="Y38" s="25">
        <f t="shared" si="460"/>
        <v>57.73096516590941</v>
      </c>
      <c r="Z38" s="25">
        <f t="shared" si="461"/>
        <v>58.652334548339901</v>
      </c>
      <c r="AA38" s="25">
        <f t="shared" si="462"/>
        <v>58.245003887325659</v>
      </c>
      <c r="AB38" s="90">
        <f t="shared" ref="AB38" si="481">IF(P38=0,"",P38/D38%)</f>
        <v>6.9342745922671574</v>
      </c>
      <c r="AC38" s="90">
        <f t="shared" ref="AC38" si="482">IF(Q38=0,"",Q38/E38%)</f>
        <v>4.7137295742517793</v>
      </c>
      <c r="AD38" s="90">
        <f t="shared" ref="AD38" si="483">IF(R38=0,"",R38/F38%)</f>
        <v>5.6954162758590163</v>
      </c>
      <c r="AE38" s="2">
        <f>+'2020'!CJ40</f>
        <v>63060</v>
      </c>
      <c r="AF38" s="2">
        <f>+'2020'!CK40</f>
        <v>88562</v>
      </c>
      <c r="AG38" s="2">
        <f>+'2020'!CL40</f>
        <v>151622</v>
      </c>
      <c r="AH38" s="22">
        <v>1442</v>
      </c>
      <c r="AI38" s="22">
        <v>2510</v>
      </c>
      <c r="AJ38" s="27">
        <f t="shared" si="412"/>
        <v>3952</v>
      </c>
      <c r="AK38" s="22">
        <v>21498</v>
      </c>
      <c r="AL38" s="22">
        <v>29008</v>
      </c>
      <c r="AM38" s="27">
        <f t="shared" si="430"/>
        <v>50506</v>
      </c>
      <c r="AN38" s="21">
        <v>34258</v>
      </c>
      <c r="AO38" s="21">
        <v>51414</v>
      </c>
      <c r="AP38" s="3">
        <f t="shared" si="431"/>
        <v>85672</v>
      </c>
      <c r="AQ38" s="21">
        <v>5862</v>
      </c>
      <c r="AR38" s="21">
        <v>5630</v>
      </c>
      <c r="AS38" s="3">
        <f>+AQ38+AR38</f>
        <v>11492</v>
      </c>
      <c r="AT38" s="25">
        <f t="shared" si="463"/>
        <v>2.286711068823343</v>
      </c>
      <c r="AU38" s="25">
        <f t="shared" si="464"/>
        <v>2.8341726699939027</v>
      </c>
      <c r="AV38" s="25">
        <f t="shared" si="465"/>
        <v>2.6064819089578029</v>
      </c>
      <c r="AW38" s="25">
        <f t="shared" si="466"/>
        <v>34.091341579448141</v>
      </c>
      <c r="AX38" s="25">
        <f t="shared" si="467"/>
        <v>32.754454506447459</v>
      </c>
      <c r="AY38" s="25">
        <f t="shared" si="468"/>
        <v>33.310469456938968</v>
      </c>
      <c r="AZ38" s="19">
        <f t="shared" si="469"/>
        <v>54.326038693307957</v>
      </c>
      <c r="BA38" s="19">
        <f t="shared" si="470"/>
        <v>58.054244484090241</v>
      </c>
      <c r="BB38" s="19">
        <f t="shared" si="471"/>
        <v>56.503673609370672</v>
      </c>
      <c r="BC38" s="19">
        <f t="shared" ref="BC38" si="484">IF(AQ38=0,"",AQ38/AE38%)</f>
        <v>9.2959086584205508</v>
      </c>
      <c r="BD38" s="19">
        <f t="shared" ref="BD38" si="485">IF(AR38=0,"",AR38/AF38%)</f>
        <v>6.3571283394683951</v>
      </c>
      <c r="BE38" s="19">
        <f t="shared" ref="BE38" si="486">IF(AS38=0,"",AS38/AG38%)</f>
        <v>7.5793750247325589</v>
      </c>
      <c r="BF38" s="2">
        <f>+'2020'!EC40</f>
        <v>2643</v>
      </c>
      <c r="BG38" s="2">
        <f>+'2020'!ED40</f>
        <v>3156</v>
      </c>
      <c r="BH38" s="2">
        <f>+'2020'!EE40</f>
        <v>5799</v>
      </c>
      <c r="BI38" s="22">
        <v>73</v>
      </c>
      <c r="BJ38" s="22">
        <v>62</v>
      </c>
      <c r="BK38" s="27">
        <f t="shared" si="414"/>
        <v>135</v>
      </c>
      <c r="BL38" s="22">
        <v>792</v>
      </c>
      <c r="BM38" s="22">
        <v>872</v>
      </c>
      <c r="BN38" s="27">
        <f>+BL38+BM38</f>
        <v>1664</v>
      </c>
      <c r="BO38" s="21">
        <v>1614</v>
      </c>
      <c r="BP38" s="27">
        <v>2046</v>
      </c>
      <c r="BQ38" s="3">
        <f t="shared" si="441"/>
        <v>3660</v>
      </c>
      <c r="BR38" s="21">
        <v>164</v>
      </c>
      <c r="BS38" s="27">
        <v>176</v>
      </c>
      <c r="BT38" s="3">
        <f>+BR38+BS38</f>
        <v>340</v>
      </c>
      <c r="BU38" s="25">
        <f t="shared" si="472"/>
        <v>2.7620128641695043</v>
      </c>
      <c r="BV38" s="25">
        <f t="shared" si="473"/>
        <v>1.9645120405576679</v>
      </c>
      <c r="BW38" s="25">
        <f t="shared" si="474"/>
        <v>2.3279875840662183</v>
      </c>
      <c r="BX38" s="25">
        <f t="shared" si="475"/>
        <v>29.965947786606129</v>
      </c>
      <c r="BY38" s="25">
        <f t="shared" si="476"/>
        <v>27.629911280101396</v>
      </c>
      <c r="BZ38" s="25">
        <f t="shared" si="477"/>
        <v>28.69460251767546</v>
      </c>
      <c r="CA38" s="25">
        <f t="shared" si="478"/>
        <v>61.066969353007948</v>
      </c>
      <c r="CB38" s="19">
        <f t="shared" si="479"/>
        <v>64.828897338403038</v>
      </c>
      <c r="CC38" s="19">
        <f t="shared" si="480"/>
        <v>63.114330056906361</v>
      </c>
      <c r="CD38" s="19">
        <f t="shared" ref="CD38" si="487">IF(BR38=0,"",BR38/BF38%)</f>
        <v>6.2050699962164204</v>
      </c>
      <c r="CE38" s="19">
        <f t="shared" ref="CE38" si="488">IF(BS38=0,"",BS38/BG38%)</f>
        <v>5.5766793409378961</v>
      </c>
      <c r="CF38" s="19">
        <f t="shared" ref="CF38" si="489">IF(BT38=0,"",BT38/BH38%)</f>
        <v>5.8630798413519569</v>
      </c>
    </row>
    <row r="39" spans="1:84" ht="36.75" customHeight="1">
      <c r="A39" s="10">
        <v>32</v>
      </c>
      <c r="B39" s="124" t="s">
        <v>133</v>
      </c>
      <c r="C39" s="118" t="s">
        <v>97</v>
      </c>
      <c r="D39" s="2">
        <f>+'2020'!AQ41</f>
        <v>246203</v>
      </c>
      <c r="E39" s="2">
        <f>+'2020'!AR41</f>
        <v>238915</v>
      </c>
      <c r="F39" s="2">
        <f>+'2020'!AS41</f>
        <v>485118</v>
      </c>
      <c r="G39" s="3">
        <v>6947</v>
      </c>
      <c r="H39" s="3">
        <v>6326</v>
      </c>
      <c r="I39" s="3">
        <f t="shared" ref="I39:I45" si="490">+G39+H39</f>
        <v>13273</v>
      </c>
      <c r="J39" s="3">
        <v>80161</v>
      </c>
      <c r="K39" s="3">
        <v>67625</v>
      </c>
      <c r="L39" s="3">
        <f>+J39+K39</f>
        <v>147786</v>
      </c>
      <c r="M39" s="3">
        <v>136844</v>
      </c>
      <c r="N39" s="3">
        <v>146755</v>
      </c>
      <c r="O39" s="3">
        <f t="shared" si="417"/>
        <v>283599</v>
      </c>
      <c r="P39" s="32">
        <v>22251</v>
      </c>
      <c r="Q39" s="32">
        <v>18209</v>
      </c>
      <c r="R39" s="32">
        <f>P39+Q39</f>
        <v>40460</v>
      </c>
      <c r="S39" s="19">
        <f t="shared" ref="S39" si="491">IF(G39=0,"",G39/D39%)</f>
        <v>2.8216553007071399</v>
      </c>
      <c r="T39" s="19">
        <f t="shared" ref="T39" si="492">IF(H39=0,"",H39/E39%)</f>
        <v>2.6478036121633215</v>
      </c>
      <c r="U39" s="19">
        <f>IF(I39=0,"",I39/F39%)</f>
        <v>2.7360353563462909</v>
      </c>
      <c r="V39" s="19">
        <f t="shared" ref="V39" si="493">IF(J39=0,"",J39/D39%)</f>
        <v>32.558904643728951</v>
      </c>
      <c r="W39" s="19">
        <f t="shared" ref="W39" si="494">IF(K39=0,"",K39/E39%)</f>
        <v>28.30504572756001</v>
      </c>
      <c r="X39" s="19">
        <f t="shared" ref="X39" si="495">IF(L39=0,"",L39/F39%)</f>
        <v>30.463928363820759</v>
      </c>
      <c r="Y39" s="19">
        <f t="shared" ref="Y39" si="496">IF(M39=0,"",M39/D39%)</f>
        <v>55.581776014102182</v>
      </c>
      <c r="Z39" s="19">
        <f t="shared" ref="Z39" si="497">IF(N39=0,"",N39/E39%)</f>
        <v>61.425611619195109</v>
      </c>
      <c r="AA39" s="19">
        <f t="shared" ref="AA39" si="498">IF(O39=0,"",O39/F39%)</f>
        <v>58.459797410114646</v>
      </c>
      <c r="AB39" s="90">
        <f t="shared" ref="AB39" si="499">IF(P39=0,"",P39/D39%)</f>
        <v>9.0376640414617206</v>
      </c>
      <c r="AC39" s="90">
        <f t="shared" ref="AC39" si="500">IF(Q39=0,"",Q39/E39%)</f>
        <v>7.6215390410815562</v>
      </c>
      <c r="AD39" s="90">
        <f t="shared" ref="AD39" si="501">IF(R39=0,"",R39/F39%)</f>
        <v>8.340238869718295</v>
      </c>
      <c r="AE39" s="2">
        <f>+'2020'!CJ41</f>
        <v>39002</v>
      </c>
      <c r="AF39" s="2">
        <f>+'2020'!CK41</f>
        <v>43437</v>
      </c>
      <c r="AG39" s="2">
        <f>+'2020'!CL41</f>
        <v>82439</v>
      </c>
      <c r="AH39" s="2">
        <v>1856</v>
      </c>
      <c r="AI39" s="2">
        <v>1261</v>
      </c>
      <c r="AJ39" s="3">
        <f t="shared" si="412"/>
        <v>3117</v>
      </c>
      <c r="AK39" s="2">
        <v>13529</v>
      </c>
      <c r="AL39" s="2">
        <v>11680</v>
      </c>
      <c r="AM39" s="3">
        <f t="shared" si="430"/>
        <v>25209</v>
      </c>
      <c r="AN39" s="2">
        <v>18205</v>
      </c>
      <c r="AO39" s="2">
        <v>24877</v>
      </c>
      <c r="AP39" s="3">
        <f t="shared" si="431"/>
        <v>43082</v>
      </c>
      <c r="AQ39" s="2">
        <v>5412</v>
      </c>
      <c r="AR39" s="2">
        <v>5619</v>
      </c>
      <c r="AS39" s="3">
        <f>+AQ39+AR39</f>
        <v>11031</v>
      </c>
      <c r="AT39" s="19">
        <f t="shared" ref="AT39" si="502">IF(AH39=0,"",AH39/AE39%)</f>
        <v>4.7587303215219734</v>
      </c>
      <c r="AU39" s="19">
        <f t="shared" ref="AU39" si="503">IF(AI39=0,"",AI39/AF39%)</f>
        <v>2.9030549991942354</v>
      </c>
      <c r="AV39" s="19">
        <f t="shared" ref="AV39" si="504">IF(AJ39=0,"",AJ39/AG39%)</f>
        <v>3.7809774499933284</v>
      </c>
      <c r="AW39" s="19">
        <f t="shared" ref="AW39" si="505">IF(AK39=0,"",AK39/AE39%)</f>
        <v>34.687964719757964</v>
      </c>
      <c r="AX39" s="19">
        <f t="shared" ref="AX39" si="506">IF(AL39=0,"",AL39/AF39%)</f>
        <v>26.889518152726939</v>
      </c>
      <c r="AY39" s="19">
        <f t="shared" ref="AY39" si="507">IF(AM39=0,"",AM39/AG39%)</f>
        <v>30.578973544075012</v>
      </c>
      <c r="AZ39" s="19">
        <f t="shared" ref="AZ39" si="508">IF(AN39=0,"",AN39/AE39%)</f>
        <v>46.677093482385523</v>
      </c>
      <c r="BA39" s="19">
        <f t="shared" ref="BA39" si="509">IF(AO39=0,"",AO39/AF39%)</f>
        <v>57.271450606625685</v>
      </c>
      <c r="BB39" s="19">
        <f t="shared" ref="BB39" si="510">IF(AP39=0,"",AP39/AG39%)</f>
        <v>52.259246230546225</v>
      </c>
      <c r="BC39" s="19">
        <f>IF(AQ39=0,"",AQ39/AE39%)</f>
        <v>13.876211476334548</v>
      </c>
      <c r="BD39" s="19">
        <f>IF(AR39=0,"",AR39/AF39%)</f>
        <v>12.935976241453139</v>
      </c>
      <c r="BE39" s="19">
        <f>IF(AS39=0,"",AS39/AG39%)</f>
        <v>13.380802775385437</v>
      </c>
      <c r="BF39" s="2">
        <f>+'2020'!EC41</f>
        <v>21974</v>
      </c>
      <c r="BG39" s="2">
        <f>+'2020'!ED41</f>
        <v>21167</v>
      </c>
      <c r="BH39" s="2">
        <f>+'2020'!EE41</f>
        <v>43141</v>
      </c>
      <c r="BI39" s="3">
        <v>1260</v>
      </c>
      <c r="BJ39" s="3">
        <v>1153</v>
      </c>
      <c r="BK39" s="3">
        <f t="shared" si="414"/>
        <v>2413</v>
      </c>
      <c r="BL39" s="3">
        <v>5596</v>
      </c>
      <c r="BM39" s="3">
        <v>4696</v>
      </c>
      <c r="BN39" s="3">
        <f>+BL39+BM39</f>
        <v>10292</v>
      </c>
      <c r="BO39" s="3">
        <v>12543</v>
      </c>
      <c r="BP39" s="3">
        <v>12254</v>
      </c>
      <c r="BQ39" s="3">
        <f t="shared" si="441"/>
        <v>24797</v>
      </c>
      <c r="BR39" s="3">
        <v>2575</v>
      </c>
      <c r="BS39" s="3">
        <v>3064</v>
      </c>
      <c r="BT39" s="3">
        <f>+BR39+BS39</f>
        <v>5639</v>
      </c>
      <c r="BU39" s="19">
        <f t="shared" ref="BU39" si="511">IF(BI39=0,"",BI39/BF39%)</f>
        <v>5.7340493310275775</v>
      </c>
      <c r="BV39" s="19">
        <f t="shared" ref="BV39" si="512">IF(BJ39=0,"",BJ39/BG39%)</f>
        <v>5.4471583124675202</v>
      </c>
      <c r="BW39" s="19">
        <f t="shared" ref="BW39" si="513">IF(BK39=0,"",BK39/BH39%)</f>
        <v>5.5932871282538645</v>
      </c>
      <c r="BX39" s="19">
        <f t="shared" ref="BX39" si="514">IF(BL39=0,"",BL39/BF39%)</f>
        <v>25.466460362246291</v>
      </c>
      <c r="BY39" s="19">
        <f t="shared" ref="BY39" si="515">IF(BM39=0,"",BM39/BG39%)</f>
        <v>22.18547739405679</v>
      </c>
      <c r="BZ39" s="19">
        <f t="shared" ref="BZ39" si="516">IF(BN39=0,"",BN39/BH39%)</f>
        <v>23.856656081222038</v>
      </c>
      <c r="CA39" s="19">
        <f t="shared" ref="CA39" si="517">IF(BO39=0,"",BO39/BF39%)</f>
        <v>57.081095840538815</v>
      </c>
      <c r="CB39" s="19">
        <f t="shared" ref="CB39" si="518">IF(BP39=0,"",BP39/BG39%)</f>
        <v>57.892001700760623</v>
      </c>
      <c r="CC39" s="19">
        <f t="shared" ref="CC39" si="519">IF(BQ39=0,"",BQ39/BH39%)</f>
        <v>57.478964326278941</v>
      </c>
      <c r="CD39" s="19">
        <f>IF(BR39=0,"",BR39/BF39%)</f>
        <v>11.718394466187311</v>
      </c>
      <c r="CE39" s="19">
        <f>IF(BS39=0,"",BS39/BG39%)</f>
        <v>14.475362592715076</v>
      </c>
      <c r="CF39" s="19">
        <f>IF(BT39=0,"",BT39/BH39%)</f>
        <v>13.071092464245149</v>
      </c>
    </row>
    <row r="40" spans="1:84">
      <c r="A40" s="10">
        <v>33</v>
      </c>
      <c r="B40" s="124" t="s">
        <v>155</v>
      </c>
      <c r="C40" s="118" t="s">
        <v>53</v>
      </c>
      <c r="D40" s="2">
        <f>+'2020'!AQ42</f>
        <v>10486</v>
      </c>
      <c r="E40" s="2">
        <f>+'2020'!AR42</f>
        <v>10913</v>
      </c>
      <c r="F40" s="2">
        <f>+'2020'!AS42</f>
        <v>21399</v>
      </c>
      <c r="G40" s="3">
        <v>8805</v>
      </c>
      <c r="H40" s="3">
        <v>9164</v>
      </c>
      <c r="I40" s="3">
        <f t="shared" si="490"/>
        <v>17969</v>
      </c>
      <c r="J40" s="3">
        <v>261</v>
      </c>
      <c r="K40" s="3">
        <v>271</v>
      </c>
      <c r="L40" s="3">
        <f>+J40+K40</f>
        <v>532</v>
      </c>
      <c r="M40" s="3">
        <v>1420</v>
      </c>
      <c r="N40" s="3">
        <v>1478</v>
      </c>
      <c r="O40" s="3">
        <f t="shared" si="417"/>
        <v>2898</v>
      </c>
      <c r="P40" s="30"/>
      <c r="Q40" s="30"/>
      <c r="R40" s="31"/>
      <c r="S40" s="19">
        <f t="shared" ref="S40" si="520">IF(G40=0,"",G40/D40%)</f>
        <v>83.969101659355331</v>
      </c>
      <c r="T40" s="19">
        <f t="shared" ref="T40" si="521">IF(H40=0,"",H40/E40%)</f>
        <v>83.973242921286541</v>
      </c>
      <c r="U40" s="19">
        <f>IF(I40=0,"",I40/F40%)</f>
        <v>83.971213608112521</v>
      </c>
      <c r="V40" s="19">
        <f t="shared" ref="V40" si="522">IF(J40=0,"",J40/D40%)</f>
        <v>2.4890329963761206</v>
      </c>
      <c r="W40" s="19">
        <f t="shared" ref="W40" si="523">IF(K40=0,"",K40/E40%)</f>
        <v>2.4832768258040869</v>
      </c>
      <c r="X40" s="19">
        <f t="shared" ref="X40" si="524">IF(L40=0,"",L40/F40%)</f>
        <v>2.4860974811907099</v>
      </c>
      <c r="Y40" s="19">
        <f t="shared" ref="Y40" si="525">IF(M40=0,"",M40/D40%)</f>
        <v>13.541865344268549</v>
      </c>
      <c r="Z40" s="19">
        <f t="shared" ref="Z40" si="526">IF(N40=0,"",N40/E40%)</f>
        <v>13.543480252909374</v>
      </c>
      <c r="AA40" s="19">
        <f t="shared" ref="AA40" si="527">IF(O40=0,"",O40/F40%)</f>
        <v>13.542688910696761</v>
      </c>
      <c r="AB40" s="18" t="str">
        <f t="shared" ref="AB40" si="528">IF(P40=0,"",P40/D40%)</f>
        <v/>
      </c>
      <c r="AC40" s="18" t="str">
        <f t="shared" ref="AC40" si="529">IF(Q40=0,"",Q40/E40%)</f>
        <v/>
      </c>
      <c r="AD40" s="18" t="str">
        <f t="shared" ref="AD40" si="530">IF(R40=0,"",R40/F40%)</f>
        <v/>
      </c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5"/>
      <c r="AR40" s="15"/>
      <c r="AS40" s="11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5"/>
      <c r="BS40" s="15"/>
      <c r="BT40" s="11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</row>
    <row r="41" spans="1:84" ht="28.5">
      <c r="A41" s="10">
        <v>34</v>
      </c>
      <c r="B41" s="167" t="s">
        <v>156</v>
      </c>
      <c r="C41" s="118" t="s">
        <v>92</v>
      </c>
      <c r="D41" s="2">
        <f>+'2020'!AQ43</f>
        <v>965637</v>
      </c>
      <c r="E41" s="2">
        <f>+'2020'!AR43</f>
        <v>903479</v>
      </c>
      <c r="F41" s="2">
        <f>+'2020'!AS43</f>
        <v>1869116</v>
      </c>
      <c r="G41" s="22">
        <v>191199</v>
      </c>
      <c r="H41" s="22">
        <v>485443</v>
      </c>
      <c r="I41" s="27">
        <f t="shared" si="490"/>
        <v>676642</v>
      </c>
      <c r="J41" s="29">
        <v>38754</v>
      </c>
      <c r="K41" s="29">
        <v>23652</v>
      </c>
      <c r="L41" s="27">
        <f>+J41+K41</f>
        <v>62406</v>
      </c>
      <c r="M41" s="29">
        <v>681797</v>
      </c>
      <c r="N41" s="29">
        <v>377836</v>
      </c>
      <c r="O41" s="3">
        <f>+M41+N41</f>
        <v>1059633</v>
      </c>
      <c r="P41" s="29">
        <v>16646</v>
      </c>
      <c r="Q41" s="29">
        <v>14479</v>
      </c>
      <c r="R41" s="32">
        <f>P41+Q41</f>
        <v>31125</v>
      </c>
      <c r="S41" s="25">
        <f t="shared" ref="S41" si="531">IF(G41=0,"",G41/D41%)</f>
        <v>19.800297627369289</v>
      </c>
      <c r="T41" s="25">
        <f t="shared" ref="T41" si="532">IF(H41=0,"",H41/E41%)</f>
        <v>53.730413213810166</v>
      </c>
      <c r="U41" s="25">
        <f t="shared" ref="U41" si="533">IF(I41=0,"",I41/F41%)</f>
        <v>36.201177455010821</v>
      </c>
      <c r="V41" s="25">
        <f t="shared" ref="V41" si="534">IF(J41=0,"",J41/D41%)</f>
        <v>4.0133093491653691</v>
      </c>
      <c r="W41" s="25">
        <f t="shared" ref="W41" si="535">IF(K41=0,"",K41/E41%)</f>
        <v>2.6178804377301517</v>
      </c>
      <c r="X41" s="25">
        <f t="shared" ref="X41" si="536">IF(L41=0,"",L41/F41%)</f>
        <v>3.338797592016761</v>
      </c>
      <c r="Y41" s="25">
        <f t="shared" ref="Y41" si="537">IF(M41=0,"",M41/D41%)</f>
        <v>70.605931628551929</v>
      </c>
      <c r="Z41" s="25">
        <f t="shared" ref="Z41" si="538">IF(N41=0,"",N41/E41%)</f>
        <v>41.820119781422697</v>
      </c>
      <c r="AA41" s="25">
        <f t="shared" ref="AA41" si="539">IF(O41=0,"",O41/F41%)</f>
        <v>56.691666006818195</v>
      </c>
      <c r="AB41" s="90">
        <f t="shared" ref="AB41" si="540">IF(P41=0,"",P41/D41%)</f>
        <v>1.7238361827477611</v>
      </c>
      <c r="AC41" s="90">
        <f t="shared" ref="AC41" si="541">IF(Q41=0,"",Q41/E41%)</f>
        <v>1.6025829045279414</v>
      </c>
      <c r="AD41" s="90">
        <f t="shared" ref="AD41" si="542">IF(R41=0,"",R41/F41%)</f>
        <v>1.6652257002775643</v>
      </c>
      <c r="AE41" s="2">
        <f>+'2020'!CJ43</f>
        <v>186634</v>
      </c>
      <c r="AF41" s="2">
        <f>+'2020'!CK43</f>
        <v>172218</v>
      </c>
      <c r="AG41" s="2">
        <f>+'2020'!CL43</f>
        <v>358852</v>
      </c>
      <c r="AH41" s="22">
        <v>43959</v>
      </c>
      <c r="AI41" s="22">
        <v>101743</v>
      </c>
      <c r="AJ41" s="27">
        <f>+AH41+AI41</f>
        <v>145702</v>
      </c>
      <c r="AK41" s="22">
        <v>6095</v>
      </c>
      <c r="AL41" s="22">
        <v>3470</v>
      </c>
      <c r="AM41" s="27">
        <f>+AK41+AL41</f>
        <v>9565</v>
      </c>
      <c r="AN41" s="21">
        <v>124835</v>
      </c>
      <c r="AO41" s="21">
        <v>63289</v>
      </c>
      <c r="AP41" s="3">
        <f>+AN41+AO41</f>
        <v>188124</v>
      </c>
      <c r="AQ41" s="21">
        <v>3696</v>
      </c>
      <c r="AR41" s="21">
        <v>3329</v>
      </c>
      <c r="AS41" s="3">
        <f>+AQ41+AR41</f>
        <v>7025</v>
      </c>
      <c r="AT41" s="25">
        <f t="shared" ref="AT41" si="543">IF(AH41=0,"",AH41/AE41%)</f>
        <v>23.553586163292863</v>
      </c>
      <c r="AU41" s="25">
        <f t="shared" ref="AU41" si="544">IF(AI41=0,"",AI41/AF41%)</f>
        <v>59.07802900974346</v>
      </c>
      <c r="AV41" s="25">
        <f t="shared" ref="AV41" si="545">IF(AJ41=0,"",AJ41/AG41%)</f>
        <v>40.602253853956505</v>
      </c>
      <c r="AW41" s="25">
        <f t="shared" ref="AW41" si="546">IF(AK41=0,"",AK41/AE41%)</f>
        <v>3.2657500776921675</v>
      </c>
      <c r="AX41" s="25">
        <f t="shared" ref="AX41" si="547">IF(AL41=0,"",AL41/AF41%)</f>
        <v>2.0148881069342344</v>
      </c>
      <c r="AY41" s="25">
        <f t="shared" ref="AY41" si="548">IF(AM41=0,"",AM41/AG41%)</f>
        <v>2.6654442499972135</v>
      </c>
      <c r="AZ41" s="19">
        <f t="shared" ref="AZ41" si="549">IF(AN41=0,"",AN41/AE41%)</f>
        <v>66.887598186825556</v>
      </c>
      <c r="BA41" s="19">
        <f t="shared" ref="BA41" si="550">IF(AO41=0,"",AO41/AF41%)</f>
        <v>36.749352564772558</v>
      </c>
      <c r="BB41" s="19">
        <f t="shared" ref="BB41" si="551">IF(AP41=0,"",AP41/AG41%)</f>
        <v>52.423840469051306</v>
      </c>
      <c r="BC41" s="19">
        <f t="shared" ref="BC41" si="552">IF(AQ41=0,"",AQ41/AE41%)</f>
        <v>1.9803465606481134</v>
      </c>
      <c r="BD41" s="19">
        <f t="shared" ref="BD41" si="553">IF(AR41=0,"",AR41/AF41%)</f>
        <v>1.9330151319838809</v>
      </c>
      <c r="BE41" s="19">
        <f t="shared" ref="BE41" si="554">IF(AS41=0,"",AS41/AG41%)</f>
        <v>1.9576315584140538</v>
      </c>
      <c r="BF41" s="2">
        <f>+'2020'!EC43</f>
        <v>5854</v>
      </c>
      <c r="BG41" s="2">
        <f>+'2020'!ED43</f>
        <v>5306</v>
      </c>
      <c r="BH41" s="2">
        <f>+'2020'!EE43</f>
        <v>11160</v>
      </c>
      <c r="BI41" s="22">
        <v>1300</v>
      </c>
      <c r="BJ41" s="22">
        <v>2886</v>
      </c>
      <c r="BK41" s="27">
        <f>+BI41+BJ41</f>
        <v>4186</v>
      </c>
      <c r="BL41" s="22">
        <v>201</v>
      </c>
      <c r="BM41" s="22">
        <v>80</v>
      </c>
      <c r="BN41" s="27">
        <f>+BL41+BM41</f>
        <v>281</v>
      </c>
      <c r="BO41" s="21">
        <v>4120</v>
      </c>
      <c r="BP41" s="27">
        <v>2287</v>
      </c>
      <c r="BQ41" s="3">
        <f>+BO41+BP41</f>
        <v>6407</v>
      </c>
      <c r="BR41" s="21">
        <v>64</v>
      </c>
      <c r="BS41" s="27">
        <v>41</v>
      </c>
      <c r="BT41" s="3">
        <f>+BR41+BS41</f>
        <v>105</v>
      </c>
      <c r="BU41" s="25">
        <f t="shared" ref="BU41" si="555">IF(BI41=0,"",BI41/BF41%)</f>
        <v>22.207037922787837</v>
      </c>
      <c r="BV41" s="25">
        <f t="shared" ref="BV41" si="556">IF(BJ41=0,"",BJ41/BG41%)</f>
        <v>54.391255182811911</v>
      </c>
      <c r="BW41" s="25">
        <f t="shared" ref="BW41" si="557">IF(BK41=0,"",BK41/BH41%)</f>
        <v>37.508960573476706</v>
      </c>
      <c r="BX41" s="25">
        <f t="shared" ref="BX41" si="558">IF(BL41=0,"",BL41/BF41%)</f>
        <v>3.4335497096002734</v>
      </c>
      <c r="BY41" s="25">
        <f t="shared" ref="BY41" si="559">IF(BM41=0,"",BM41/BG41%)</f>
        <v>1.5077271013946476</v>
      </c>
      <c r="BZ41" s="25">
        <f t="shared" ref="BZ41" si="560">IF(BN41=0,"",BN41/BH41%)</f>
        <v>2.5179211469534053</v>
      </c>
      <c r="CA41" s="25">
        <f t="shared" ref="CA41" si="561">IF(BO41=0,"",BO41/BF41%)</f>
        <v>70.379227878373769</v>
      </c>
      <c r="CB41" s="19">
        <f t="shared" ref="CB41" si="562">IF(BP41=0,"",BP41/BG41%)</f>
        <v>43.102148511119488</v>
      </c>
      <c r="CC41" s="19">
        <f t="shared" ref="CC41" si="563">IF(BQ41=0,"",BQ41/BH41%)</f>
        <v>57.410394265232981</v>
      </c>
      <c r="CD41" s="19">
        <f t="shared" ref="CD41" si="564">IF(BR41=0,"",BR41/BF41%)</f>
        <v>1.0932695592757089</v>
      </c>
      <c r="CE41" s="19">
        <f t="shared" ref="CE41" si="565">IF(BS41=0,"",BS41/BG41%)</f>
        <v>0.77271013946475686</v>
      </c>
      <c r="CF41" s="19">
        <f t="shared" ref="CF41" si="566">IF(BT41=0,"",BT41/BH41%)</f>
        <v>0.94086021505376349</v>
      </c>
    </row>
    <row r="42" spans="1:84" ht="45.75" customHeight="1">
      <c r="A42" s="10">
        <v>35</v>
      </c>
      <c r="B42" s="174"/>
      <c r="C42" s="118" t="s">
        <v>94</v>
      </c>
      <c r="D42" s="2">
        <f>+'2020'!AQ44</f>
        <v>1871</v>
      </c>
      <c r="E42" s="2">
        <f>+'2020'!AR44</f>
        <v>1441</v>
      </c>
      <c r="F42" s="2">
        <f>+'2020'!AS44</f>
        <v>3312</v>
      </c>
      <c r="G42" s="12">
        <v>226</v>
      </c>
      <c r="H42" s="12">
        <v>403</v>
      </c>
      <c r="I42" s="3">
        <f t="shared" si="490"/>
        <v>629</v>
      </c>
      <c r="J42" s="12">
        <v>376</v>
      </c>
      <c r="K42" s="12">
        <v>212</v>
      </c>
      <c r="L42" s="3">
        <f>+J42+K42</f>
        <v>588</v>
      </c>
      <c r="M42" s="1">
        <v>1269</v>
      </c>
      <c r="N42" s="1">
        <v>826</v>
      </c>
      <c r="O42" s="3">
        <f>+M42+N42</f>
        <v>2095</v>
      </c>
      <c r="P42" s="15"/>
      <c r="Q42" s="15"/>
      <c r="R42" s="11"/>
      <c r="S42" s="19">
        <f t="shared" ref="S42" si="567">IF(G42=0,"",G42/D42%)</f>
        <v>12.07910208444682</v>
      </c>
      <c r="T42" s="19">
        <f t="shared" ref="T42" si="568">IF(H42=0,"",H42/E42%)</f>
        <v>27.966689798750867</v>
      </c>
      <c r="U42" s="19">
        <f t="shared" ref="U42" si="569">IF(I42=0,"",I42/F42%)</f>
        <v>18.99154589371981</v>
      </c>
      <c r="V42" s="19">
        <f t="shared" ref="V42" si="570">IF(J42=0,"",J42/D42%)</f>
        <v>20.096205237840724</v>
      </c>
      <c r="W42" s="19">
        <f t="shared" ref="W42" si="571">IF(K42=0,"",K42/E42%)</f>
        <v>14.712005551700209</v>
      </c>
      <c r="X42" s="19">
        <f t="shared" ref="X42" si="572">IF(L42=0,"",L42/F42%)</f>
        <v>17.753623188405797</v>
      </c>
      <c r="Y42" s="19">
        <f t="shared" ref="Y42" si="573">IF(M42=0,"",M42/D42%)</f>
        <v>67.824692677712449</v>
      </c>
      <c r="Z42" s="19">
        <f t="shared" ref="Z42" si="574">IF(N42=0,"",N42/E42%)</f>
        <v>57.321304649548921</v>
      </c>
      <c r="AA42" s="19">
        <f t="shared" ref="AA42" si="575">IF(O42=0,"",O42/F42%)</f>
        <v>63.254830917874401</v>
      </c>
      <c r="AB42" s="18"/>
      <c r="AC42" s="18"/>
      <c r="AD42" s="18"/>
      <c r="AE42" s="2">
        <f>+'2020'!CJ44</f>
        <v>32</v>
      </c>
      <c r="AF42" s="2">
        <f>+'2020'!CK44</f>
        <v>24</v>
      </c>
      <c r="AG42" s="2">
        <f>+'2020'!CL44</f>
        <v>56</v>
      </c>
      <c r="AH42" s="12">
        <v>10</v>
      </c>
      <c r="AI42" s="12">
        <v>7</v>
      </c>
      <c r="AJ42" s="3">
        <f>+AH42+AI42</f>
        <v>17</v>
      </c>
      <c r="AK42" s="12">
        <v>5</v>
      </c>
      <c r="AL42" s="12">
        <v>7</v>
      </c>
      <c r="AM42" s="3">
        <f>+AK42+AL42</f>
        <v>12</v>
      </c>
      <c r="AN42" s="12">
        <v>17</v>
      </c>
      <c r="AO42" s="12">
        <v>10</v>
      </c>
      <c r="AP42" s="3">
        <f>+AN42+AO42</f>
        <v>27</v>
      </c>
      <c r="AQ42" s="11"/>
      <c r="AR42" s="11"/>
      <c r="AS42" s="11"/>
      <c r="AT42" s="19">
        <f t="shared" ref="AT42" si="576">IF(AH42=0,"",AH42/AE42%)</f>
        <v>31.25</v>
      </c>
      <c r="AU42" s="19">
        <f t="shared" ref="AU42" si="577">IF(AI42=0,"",AI42/AF42%)</f>
        <v>29.166666666666668</v>
      </c>
      <c r="AV42" s="19">
        <f t="shared" ref="AV42" si="578">IF(AJ42=0,"",AJ42/AG42%)</f>
        <v>30.357142857142854</v>
      </c>
      <c r="AW42" s="19">
        <f t="shared" ref="AW42" si="579">IF(AK42=0,"",AK42/AE42%)</f>
        <v>15.625</v>
      </c>
      <c r="AX42" s="19">
        <f t="shared" ref="AX42" si="580">IF(AL42=0,"",AL42/AF42%)</f>
        <v>29.166666666666668</v>
      </c>
      <c r="AY42" s="19">
        <f t="shared" ref="AY42" si="581">IF(AM42=0,"",AM42/AG42%)</f>
        <v>21.428571428571427</v>
      </c>
      <c r="AZ42" s="19">
        <f t="shared" ref="AZ42" si="582">IF(AN42=0,"",AN42/AE42%)</f>
        <v>53.125</v>
      </c>
      <c r="BA42" s="19">
        <f t="shared" ref="BA42" si="583">IF(AO42=0,"",AO42/AF42%)</f>
        <v>41.666666666666671</v>
      </c>
      <c r="BB42" s="19">
        <f t="shared" ref="BB42" si="584">IF(AP42=0,"",AP42/AG42%)</f>
        <v>48.214285714285708</v>
      </c>
      <c r="BC42" s="26"/>
      <c r="BD42" s="26"/>
      <c r="BE42" s="26"/>
      <c r="BF42" s="2">
        <f>+'2020'!EC44</f>
        <v>14</v>
      </c>
      <c r="BG42" s="2">
        <f>+'2020'!ED44</f>
        <v>9</v>
      </c>
      <c r="BH42" s="2">
        <f>+'2020'!EE44</f>
        <v>23</v>
      </c>
      <c r="BI42" s="12">
        <v>5</v>
      </c>
      <c r="BJ42" s="12">
        <v>2</v>
      </c>
      <c r="BK42" s="12">
        <f>+BI42+BJ42</f>
        <v>7</v>
      </c>
      <c r="BL42" s="12">
        <v>3</v>
      </c>
      <c r="BM42" s="12">
        <v>4</v>
      </c>
      <c r="BN42" s="3">
        <f>+BL42+BM42</f>
        <v>7</v>
      </c>
      <c r="BO42" s="12">
        <v>6</v>
      </c>
      <c r="BP42" s="12">
        <v>3</v>
      </c>
      <c r="BQ42" s="3">
        <f>+BO42+BP42</f>
        <v>9</v>
      </c>
      <c r="BR42" s="11"/>
      <c r="BS42" s="11"/>
      <c r="BT42" s="11"/>
      <c r="BU42" s="19">
        <f t="shared" ref="BU42" si="585">IF(BI42=0,"",BI42/BF42%)</f>
        <v>35.714285714285708</v>
      </c>
      <c r="BV42" s="19">
        <f t="shared" ref="BV42" si="586">IF(BJ42=0,"",BJ42/BG42%)</f>
        <v>22.222222222222221</v>
      </c>
      <c r="BW42" s="19">
        <f t="shared" ref="BW42" si="587">IF(BK42=0,"",BK42/BH42%)</f>
        <v>30.434782608695652</v>
      </c>
      <c r="BX42" s="19">
        <f t="shared" ref="BX42" si="588">IF(BL42=0,"",BL42/BF42%)</f>
        <v>21.428571428571427</v>
      </c>
      <c r="BY42" s="19">
        <f t="shared" ref="BY42" si="589">IF(BM42=0,"",BM42/BG42%)</f>
        <v>44.444444444444443</v>
      </c>
      <c r="BZ42" s="19">
        <f t="shared" ref="BZ42" si="590">IF(BN42=0,"",BN42/BH42%)</f>
        <v>30.434782608695652</v>
      </c>
      <c r="CA42" s="19">
        <f t="shared" ref="CA42" si="591">IF(BO42=0,"",BO42/BF42%)</f>
        <v>42.857142857142854</v>
      </c>
      <c r="CB42" s="19">
        <f t="shared" ref="CB42" si="592">IF(BP42=0,"",BP42/BG42%)</f>
        <v>33.333333333333336</v>
      </c>
      <c r="CC42" s="19">
        <f t="shared" ref="CC42" si="593">IF(BQ42=0,"",BQ42/BH42%)</f>
        <v>39.130434782608695</v>
      </c>
      <c r="CD42" s="26"/>
      <c r="CE42" s="26"/>
      <c r="CF42" s="26"/>
    </row>
    <row r="43" spans="1:84" ht="24.75" customHeight="1">
      <c r="A43" s="10">
        <v>36</v>
      </c>
      <c r="B43" s="174"/>
      <c r="C43" s="118" t="s">
        <v>93</v>
      </c>
      <c r="D43" s="2">
        <f>+'2020'!AQ45</f>
        <v>154</v>
      </c>
      <c r="E43" s="2">
        <f>+'2020'!AR45</f>
        <v>183</v>
      </c>
      <c r="F43" s="2">
        <f>+'2020'!AS45</f>
        <v>337</v>
      </c>
      <c r="G43" s="24"/>
      <c r="H43" s="29">
        <v>49</v>
      </c>
      <c r="I43" s="3">
        <f t="shared" si="490"/>
        <v>49</v>
      </c>
      <c r="J43" s="22">
        <v>57</v>
      </c>
      <c r="K43" s="22">
        <v>70</v>
      </c>
      <c r="L43" s="3">
        <f>+J43+K43</f>
        <v>127</v>
      </c>
      <c r="M43" s="22">
        <v>97</v>
      </c>
      <c r="N43" s="22">
        <v>64</v>
      </c>
      <c r="O43" s="3">
        <f>+M43+N43</f>
        <v>161</v>
      </c>
      <c r="P43" s="23"/>
      <c r="Q43" s="23"/>
      <c r="R43" s="24"/>
      <c r="S43" s="26"/>
      <c r="T43" s="19">
        <f t="shared" ref="T43" si="594">IF(H43=0,"",H43/E43%)</f>
        <v>26.775956284153004</v>
      </c>
      <c r="U43" s="19">
        <f t="shared" ref="U43" si="595">IF(I43=0,"",I43/F43%)</f>
        <v>14.540059347181009</v>
      </c>
      <c r="V43" s="19">
        <f t="shared" ref="V43" si="596">IF(J43=0,"",J43/D43%)</f>
        <v>37.012987012987011</v>
      </c>
      <c r="W43" s="19">
        <f t="shared" ref="W43" si="597">IF(K43=0,"",K43/E43%)</f>
        <v>38.251366120218577</v>
      </c>
      <c r="X43" s="19">
        <f t="shared" ref="X43" si="598">IF(L43=0,"",L43/F43%)</f>
        <v>37.685459940652819</v>
      </c>
      <c r="Y43" s="19">
        <f t="shared" ref="Y43" si="599">IF(M43=0,"",M43/D43%)</f>
        <v>62.987012987012989</v>
      </c>
      <c r="Z43" s="19">
        <f t="shared" ref="Z43" si="600">IF(N43=0,"",N43/E43%)</f>
        <v>34.972677595628411</v>
      </c>
      <c r="AA43" s="19">
        <f t="shared" ref="AA43" si="601">IF(O43=0,"",O43/F43%)</f>
        <v>47.774480712166174</v>
      </c>
      <c r="AB43" s="26"/>
      <c r="AC43" s="26"/>
      <c r="AD43" s="26"/>
      <c r="AE43" s="2">
        <f>+'2020'!CJ45</f>
        <v>24</v>
      </c>
      <c r="AF43" s="2">
        <f>+'2020'!CK45</f>
        <v>29</v>
      </c>
      <c r="AG43" s="2">
        <f>+'2020'!CL45</f>
        <v>53</v>
      </c>
      <c r="AH43" s="24"/>
      <c r="AI43" s="22">
        <v>12</v>
      </c>
      <c r="AJ43" s="3">
        <f>+AH43+AI43</f>
        <v>12</v>
      </c>
      <c r="AK43" s="22">
        <v>13</v>
      </c>
      <c r="AL43" s="22">
        <v>9</v>
      </c>
      <c r="AM43" s="3">
        <f>+AK43+AL43</f>
        <v>22</v>
      </c>
      <c r="AN43" s="22">
        <v>11</v>
      </c>
      <c r="AO43" s="22">
        <v>8</v>
      </c>
      <c r="AP43" s="3">
        <f>+AN43+AO43</f>
        <v>19</v>
      </c>
      <c r="AQ43" s="23"/>
      <c r="AR43" s="23"/>
      <c r="AS43" s="24"/>
      <c r="AT43" s="26"/>
      <c r="AU43" s="19">
        <f t="shared" ref="AU43" si="602">IF(AI43=0,"",AI43/AF43%)</f>
        <v>41.379310344827587</v>
      </c>
      <c r="AV43" s="19">
        <f t="shared" ref="AV43" si="603">IF(AJ43=0,"",AJ43/AG43%)</f>
        <v>22.641509433962263</v>
      </c>
      <c r="AW43" s="19">
        <f t="shared" ref="AW43" si="604">IF(AK43=0,"",AK43/AE43%)</f>
        <v>54.166666666666671</v>
      </c>
      <c r="AX43" s="19">
        <f t="shared" ref="AX43" si="605">IF(AL43=0,"",AL43/AF43%)</f>
        <v>31.03448275862069</v>
      </c>
      <c r="AY43" s="19">
        <f t="shared" ref="AY43" si="606">IF(AM43=0,"",AM43/AG43%)</f>
        <v>41.509433962264147</v>
      </c>
      <c r="AZ43" s="19">
        <f t="shared" ref="AZ43" si="607">IF(AN43=0,"",AN43/AE43%)</f>
        <v>45.833333333333336</v>
      </c>
      <c r="BA43" s="19">
        <f t="shared" ref="BA43" si="608">IF(AO43=0,"",AO43/AF43%)</f>
        <v>27.586206896551726</v>
      </c>
      <c r="BB43" s="19">
        <f t="shared" ref="BB43" si="609">IF(AP43=0,"",AP43/AG43%)</f>
        <v>35.849056603773583</v>
      </c>
      <c r="BC43" s="26"/>
      <c r="BD43" s="26"/>
      <c r="BE43" s="26"/>
      <c r="BF43" s="2">
        <f>+'2020'!EC45</f>
        <v>11</v>
      </c>
      <c r="BG43" s="2">
        <f>+'2020'!ED45</f>
        <v>17</v>
      </c>
      <c r="BH43" s="2">
        <f>+'2020'!EE45</f>
        <v>28</v>
      </c>
      <c r="BI43" s="24"/>
      <c r="BJ43" s="24"/>
      <c r="BK43" s="24"/>
      <c r="BL43" s="22">
        <v>5</v>
      </c>
      <c r="BM43" s="22">
        <v>12</v>
      </c>
      <c r="BN43" s="3">
        <f>+BL43+BM43</f>
        <v>17</v>
      </c>
      <c r="BO43" s="22">
        <v>6</v>
      </c>
      <c r="BP43" s="22">
        <v>5</v>
      </c>
      <c r="BQ43" s="3">
        <f>+BO43+BP43</f>
        <v>11</v>
      </c>
      <c r="BR43" s="23"/>
      <c r="BS43" s="23"/>
      <c r="BT43" s="24"/>
      <c r="BU43" s="26"/>
      <c r="BV43" s="26"/>
      <c r="BW43" s="26"/>
      <c r="BX43" s="19">
        <f t="shared" ref="BX43" si="610">IF(BL43=0,"",BL43/BF43%)</f>
        <v>45.454545454545453</v>
      </c>
      <c r="BY43" s="19">
        <f t="shared" ref="BY43" si="611">IF(BM43=0,"",BM43/BG43%)</f>
        <v>70.588235294117638</v>
      </c>
      <c r="BZ43" s="19">
        <f t="shared" ref="BZ43" si="612">IF(BN43=0,"",BN43/BH43%)</f>
        <v>60.714285714285708</v>
      </c>
      <c r="CA43" s="19">
        <f t="shared" ref="CA43" si="613">IF(BO43=0,"",BO43/BF43%)</f>
        <v>54.545454545454547</v>
      </c>
      <c r="CB43" s="19">
        <f t="shared" ref="CB43" si="614">IF(BP43=0,"",BP43/BG43%)</f>
        <v>29.411764705882351</v>
      </c>
      <c r="CC43" s="19">
        <f t="shared" ref="CC43" si="615">IF(BQ43=0,"",BQ43/BH43%)</f>
        <v>39.285714285714285</v>
      </c>
      <c r="CD43" s="26"/>
      <c r="CE43" s="26"/>
      <c r="CF43" s="26"/>
    </row>
    <row r="44" spans="1:84" ht="24.75" customHeight="1">
      <c r="A44" s="10">
        <v>37</v>
      </c>
      <c r="B44" s="168"/>
      <c r="C44" s="118" t="s">
        <v>30</v>
      </c>
      <c r="D44" s="2">
        <f>+'2020'!AQ46</f>
        <v>10702</v>
      </c>
      <c r="E44" s="2">
        <f>+'2020'!AR46</f>
        <v>4281</v>
      </c>
      <c r="F44" s="2">
        <f>+'2020'!AS46</f>
        <v>14983</v>
      </c>
      <c r="G44">
        <v>10702</v>
      </c>
      <c r="H44">
        <v>4281</v>
      </c>
      <c r="I44" s="3">
        <f t="shared" si="490"/>
        <v>14983</v>
      </c>
      <c r="J44" s="24"/>
      <c r="K44" s="24"/>
      <c r="L44" s="24"/>
      <c r="M44" s="23"/>
      <c r="N44" s="23"/>
      <c r="O44" s="24"/>
      <c r="P44" s="23"/>
      <c r="Q44" s="23"/>
      <c r="R44" s="24"/>
      <c r="S44" s="19">
        <f>IF(G44=0,"",G44/D44%)</f>
        <v>100</v>
      </c>
      <c r="T44" s="19">
        <f>IF(H44=0,"",H44/E44%)</f>
        <v>100</v>
      </c>
      <c r="U44" s="19">
        <f>IF(I44=0,"",I44/F44%)</f>
        <v>99.999999999999986</v>
      </c>
      <c r="V44" s="26"/>
      <c r="W44" s="26"/>
      <c r="X44" s="26"/>
      <c r="Y44" s="26"/>
      <c r="Z44" s="26"/>
      <c r="AA44" s="26"/>
      <c r="AB44" s="26"/>
      <c r="AC44" s="26"/>
      <c r="AD44" s="26"/>
      <c r="AE44" s="2">
        <f>+'2020'!CJ46</f>
        <v>1162</v>
      </c>
      <c r="AF44" s="2">
        <f>+'2020'!CK46</f>
        <v>651</v>
      </c>
      <c r="AG44" s="2">
        <f>+'2020'!CL46</f>
        <v>1813</v>
      </c>
      <c r="AH44" s="22">
        <v>1162</v>
      </c>
      <c r="AI44" s="22">
        <v>651</v>
      </c>
      <c r="AJ44" s="3">
        <f>+AH44+AI44</f>
        <v>1813</v>
      </c>
      <c r="AK44" s="24"/>
      <c r="AL44" s="24"/>
      <c r="AM44" s="24"/>
      <c r="AN44" s="23"/>
      <c r="AO44" s="23"/>
      <c r="AP44" s="24"/>
      <c r="AQ44" s="23"/>
      <c r="AR44" s="23"/>
      <c r="AS44" s="24"/>
      <c r="AT44" s="19">
        <f>IF(AH44=0,"",AH44/AE44%)</f>
        <v>100</v>
      </c>
      <c r="AU44" s="19">
        <f>IF(AI44=0,"",AI44/AF44%)</f>
        <v>100</v>
      </c>
      <c r="AV44" s="19">
        <f>IF(AJ44=0,"",AJ44/AG44%)</f>
        <v>100</v>
      </c>
      <c r="AW44" s="26"/>
      <c r="AX44" s="26"/>
      <c r="AY44" s="26"/>
      <c r="AZ44" s="26"/>
      <c r="BA44" s="26"/>
      <c r="BB44" s="26"/>
      <c r="BC44" s="26"/>
      <c r="BD44" s="26"/>
      <c r="BE44" s="26"/>
      <c r="BF44" s="2">
        <f>+'2020'!EC46</f>
        <v>52</v>
      </c>
      <c r="BG44" s="2">
        <f>+'2020'!ED46</f>
        <v>30</v>
      </c>
      <c r="BH44" s="2">
        <f>+'2020'!EE46</f>
        <v>82</v>
      </c>
      <c r="BI44" s="22">
        <v>52</v>
      </c>
      <c r="BJ44" s="22">
        <v>30</v>
      </c>
      <c r="BK44" s="3">
        <f>+BI44+BJ44</f>
        <v>82</v>
      </c>
      <c r="BL44" s="24"/>
      <c r="BM44" s="24"/>
      <c r="BN44" s="24"/>
      <c r="BO44" s="23"/>
      <c r="BP44" s="23"/>
      <c r="BQ44" s="24"/>
      <c r="BR44" s="23"/>
      <c r="BS44" s="23"/>
      <c r="BT44" s="24"/>
      <c r="BU44" s="19">
        <f>IF(BI44=0,"",BI44/BF44%)</f>
        <v>100</v>
      </c>
      <c r="BV44" s="19">
        <f>IF(BJ44=0,"",BJ44/BG44%)</f>
        <v>100</v>
      </c>
      <c r="BW44" s="19">
        <f>IF(BK44=0,"",BK44/BH44%)</f>
        <v>100</v>
      </c>
      <c r="BX44" s="26"/>
      <c r="BY44" s="26"/>
      <c r="BZ44" s="26"/>
      <c r="CA44" s="26"/>
      <c r="CB44" s="26"/>
      <c r="CC44" s="26"/>
      <c r="CD44" s="26"/>
      <c r="CE44" s="26"/>
      <c r="CF44" s="26"/>
    </row>
    <row r="45" spans="1:84" ht="45" customHeight="1">
      <c r="A45" s="10">
        <v>38</v>
      </c>
      <c r="B45" s="167" t="s">
        <v>157</v>
      </c>
      <c r="C45" s="118" t="s">
        <v>74</v>
      </c>
      <c r="D45" s="2">
        <f>+'2020'!AQ47</f>
        <v>44376</v>
      </c>
      <c r="E45" s="2">
        <f>+'2020'!AR47</f>
        <v>51305</v>
      </c>
      <c r="F45" s="2">
        <f>+'2020'!AS47</f>
        <v>95681</v>
      </c>
      <c r="G45" s="22">
        <v>20218</v>
      </c>
      <c r="H45" s="22">
        <v>36328</v>
      </c>
      <c r="I45" s="3">
        <f t="shared" si="490"/>
        <v>56546</v>
      </c>
      <c r="J45" s="22">
        <v>2179</v>
      </c>
      <c r="K45" s="22">
        <v>1334</v>
      </c>
      <c r="L45" s="3">
        <f>+J45+K45</f>
        <v>3513</v>
      </c>
      <c r="M45" s="22">
        <v>20882</v>
      </c>
      <c r="N45" s="22">
        <v>13490</v>
      </c>
      <c r="O45" s="3">
        <f>+M45+N45</f>
        <v>34372</v>
      </c>
      <c r="P45" s="24"/>
      <c r="Q45" s="24"/>
      <c r="R45" s="24"/>
      <c r="S45" s="19">
        <f t="shared" ref="S45:S47" si="616">IF(G45=0,"",G45/D45%)</f>
        <v>45.560663421669375</v>
      </c>
      <c r="T45" s="19">
        <f t="shared" ref="T45:T47" si="617">IF(H45=0,"",H45/E45%)</f>
        <v>70.807913458727228</v>
      </c>
      <c r="U45" s="19">
        <f t="shared" ref="U45:U47" si="618">IF(I45=0,"",I45/F45%)</f>
        <v>59.09846259968019</v>
      </c>
      <c r="V45" s="19">
        <f t="shared" ref="V45:V47" si="619">IF(J45=0,"",J45/D45%)</f>
        <v>4.9103118802956551</v>
      </c>
      <c r="W45" s="19">
        <f t="shared" ref="W45:W47" si="620">IF(K45=0,"",K45/E45%)</f>
        <v>2.600136438943573</v>
      </c>
      <c r="X45" s="19">
        <f t="shared" ref="X45:X47" si="621">IF(L45=0,"",L45/F45%)</f>
        <v>3.6715753388865084</v>
      </c>
      <c r="Y45" s="19">
        <f t="shared" ref="Y45:Y47" si="622">IF(M45=0,"",M45/D45%)</f>
        <v>47.05696773030467</v>
      </c>
      <c r="Z45" s="19">
        <f t="shared" ref="Z45:Z47" si="623">IF(N45=0,"",N45/E45%)</f>
        <v>26.293733554234482</v>
      </c>
      <c r="AA45" s="19">
        <f t="shared" ref="AA45:AA47" si="624">IF(O45=0,"",O45/F45%)</f>
        <v>35.923537588444937</v>
      </c>
      <c r="AB45" s="26"/>
      <c r="AC45" s="26"/>
      <c r="AD45" s="26"/>
      <c r="AE45" s="2">
        <f>+'2020'!CJ47</f>
        <v>10958</v>
      </c>
      <c r="AF45" s="2">
        <f>+'2020'!CK47</f>
        <v>12620</v>
      </c>
      <c r="AG45" s="2">
        <f>+'2020'!CL47</f>
        <v>23578</v>
      </c>
      <c r="AH45" s="22">
        <v>5916</v>
      </c>
      <c r="AI45" s="22">
        <v>10049</v>
      </c>
      <c r="AJ45" s="3">
        <f>+AH45+AI45</f>
        <v>15965</v>
      </c>
      <c r="AK45" s="22">
        <v>431</v>
      </c>
      <c r="AL45" s="22">
        <v>240</v>
      </c>
      <c r="AM45" s="3">
        <f>+AK45+AL45</f>
        <v>671</v>
      </c>
      <c r="AN45" s="22">
        <v>4248</v>
      </c>
      <c r="AO45" s="22">
        <v>2284</v>
      </c>
      <c r="AP45" s="3">
        <f>+AN45+AO45</f>
        <v>6532</v>
      </c>
      <c r="AQ45" s="15"/>
      <c r="AR45" s="15"/>
      <c r="AS45" s="15"/>
      <c r="AT45" s="19">
        <f t="shared" ref="AT45:AT47" si="625">IF(AH45=0,"",AH45/AE45%)</f>
        <v>53.987954006205513</v>
      </c>
      <c r="AU45" s="19">
        <f t="shared" ref="AU45:AU47" si="626">IF(AI45=0,"",AI45/AF45%)</f>
        <v>79.627575277337556</v>
      </c>
      <c r="AV45" s="19">
        <f t="shared" ref="AV45:AV47" si="627">IF(AJ45=0,"",AJ45/AG45%)</f>
        <v>67.711425905505138</v>
      </c>
      <c r="AW45" s="19">
        <f t="shared" ref="AW45:AW47" si="628">IF(AK45=0,"",AK45/AE45%)</f>
        <v>3.9331994889578392</v>
      </c>
      <c r="AX45" s="19">
        <f t="shared" ref="AX45:AX47" si="629">IF(AL45=0,"",AL45/AF45%)</f>
        <v>1.9017432646592709</v>
      </c>
      <c r="AY45" s="19">
        <f t="shared" ref="AY45:AY47" si="630">IF(AM45=0,"",AM45/AG45%)</f>
        <v>2.8458732716939519</v>
      </c>
      <c r="AZ45" s="19">
        <f t="shared" ref="AZ45:AZ47" si="631">IF(AN45=0,"",AN45/AE45%)</f>
        <v>38.766198211352439</v>
      </c>
      <c r="BA45" s="19">
        <f t="shared" ref="BA45:BA47" si="632">IF(AO45=0,"",AO45/AF45%)</f>
        <v>18.09825673534073</v>
      </c>
      <c r="BB45" s="19">
        <f t="shared" ref="BB45:BB47" si="633">IF(AP45=0,"",AP45/AG45%)</f>
        <v>27.703791670201035</v>
      </c>
      <c r="BC45" s="18"/>
      <c r="BD45" s="18"/>
      <c r="BE45" s="18"/>
      <c r="BF45" s="2">
        <f>+'2020'!EC47</f>
        <v>1350</v>
      </c>
      <c r="BG45" s="2">
        <f>+'2020'!ED47</f>
        <v>1737</v>
      </c>
      <c r="BH45" s="2">
        <f>+'2020'!EE47</f>
        <v>3087</v>
      </c>
      <c r="BI45" s="22">
        <v>590</v>
      </c>
      <c r="BJ45" s="22">
        <v>1224</v>
      </c>
      <c r="BK45" s="3">
        <f>+BI45+BJ45</f>
        <v>1814</v>
      </c>
      <c r="BL45" s="22">
        <v>28</v>
      </c>
      <c r="BM45" s="22">
        <v>27</v>
      </c>
      <c r="BN45" s="3">
        <f>+BL45+BM45</f>
        <v>55</v>
      </c>
      <c r="BO45" s="22">
        <v>704</v>
      </c>
      <c r="BP45" s="22">
        <v>484</v>
      </c>
      <c r="BQ45" s="3">
        <f>+BO45+BP45</f>
        <v>1188</v>
      </c>
      <c r="BR45" s="15"/>
      <c r="BS45" s="15"/>
      <c r="BT45" s="15"/>
      <c r="BU45" s="19">
        <f t="shared" ref="BU45:BU47" si="634">IF(BI45=0,"",BI45/BF45%)</f>
        <v>43.703703703703702</v>
      </c>
      <c r="BV45" s="19">
        <f t="shared" ref="BV45:BV47" si="635">IF(BJ45=0,"",BJ45/BG45%)</f>
        <v>70.466321243523311</v>
      </c>
      <c r="BW45" s="19">
        <f t="shared" ref="BW45:BW47" si="636">IF(BK45=0,"",BK45/BH45%)</f>
        <v>58.762552640103657</v>
      </c>
      <c r="BX45" s="19">
        <f t="shared" ref="BX45:BX47" si="637">IF(BL45=0,"",BL45/BF45%)</f>
        <v>2.074074074074074</v>
      </c>
      <c r="BY45" s="19">
        <f t="shared" ref="BY45:BY47" si="638">IF(BM45=0,"",BM45/BG45%)</f>
        <v>1.5544041450777202</v>
      </c>
      <c r="BZ45" s="19">
        <f t="shared" ref="BZ45:BZ47" si="639">IF(BN45=0,"",BN45/BH45%)</f>
        <v>1.7816650469711695</v>
      </c>
      <c r="CA45" s="19">
        <f t="shared" ref="CA45:CA47" si="640">IF(BO45=0,"",BO45/BF45%)</f>
        <v>52.148148148148145</v>
      </c>
      <c r="CB45" s="19">
        <f t="shared" ref="CB45:CB47" si="641">IF(BP45=0,"",BP45/BG45%)</f>
        <v>27.864133563615429</v>
      </c>
      <c r="CC45" s="19">
        <f t="shared" ref="CC45:CC47" si="642">IF(BQ45=0,"",BQ45/BH45%)</f>
        <v>38.483965014577258</v>
      </c>
      <c r="CD45" s="18"/>
      <c r="CE45" s="18"/>
      <c r="CF45" s="18"/>
    </row>
    <row r="46" spans="1:84" ht="46.5" customHeight="1">
      <c r="A46" s="10">
        <v>39</v>
      </c>
      <c r="B46" s="168"/>
      <c r="C46" s="118" t="s">
        <v>72</v>
      </c>
      <c r="D46" s="2">
        <f>+'2020'!AQ48</f>
        <v>678</v>
      </c>
      <c r="E46" s="2">
        <f>+'2020'!AR48</f>
        <v>53</v>
      </c>
      <c r="F46" s="2">
        <f>+'2020'!AS48</f>
        <v>731</v>
      </c>
      <c r="G46" s="2">
        <v>678</v>
      </c>
      <c r="H46" s="2">
        <v>53</v>
      </c>
      <c r="I46" s="3">
        <f t="shared" ref="I46" si="643">+G46+H46</f>
        <v>731</v>
      </c>
      <c r="J46" s="24"/>
      <c r="K46" s="24"/>
      <c r="L46" s="24"/>
      <c r="M46" s="23"/>
      <c r="N46" s="23"/>
      <c r="O46" s="24"/>
      <c r="P46" s="23"/>
      <c r="Q46" s="23"/>
      <c r="R46" s="24"/>
      <c r="S46" s="19">
        <f t="shared" ref="S46" si="644">IF(G46=0,"",G46/D46%)</f>
        <v>100</v>
      </c>
      <c r="T46" s="19">
        <f t="shared" ref="T46" si="645">IF(H46=0,"",H46/E46%)</f>
        <v>100</v>
      </c>
      <c r="U46" s="19">
        <f t="shared" ref="U46" si="646">IF(I46=0,"",I46/F46%)</f>
        <v>100</v>
      </c>
      <c r="V46" s="26"/>
      <c r="W46" s="26"/>
      <c r="X46" s="26"/>
      <c r="Y46" s="26"/>
      <c r="Z46" s="26"/>
      <c r="AA46" s="26"/>
      <c r="AB46" s="26"/>
      <c r="AC46" s="26"/>
      <c r="AD46" s="26"/>
      <c r="AE46" s="2">
        <f>+'2020'!CJ48</f>
        <v>22</v>
      </c>
      <c r="AF46" s="2">
        <f>+'2020'!CK48</f>
        <v>10</v>
      </c>
      <c r="AG46" s="2">
        <f>+'2020'!CL48</f>
        <v>32</v>
      </c>
      <c r="AH46" s="27">
        <v>22</v>
      </c>
      <c r="AI46" s="27">
        <v>10</v>
      </c>
      <c r="AJ46" s="3">
        <f t="shared" ref="AJ46" si="647">+AH46+AI46</f>
        <v>32</v>
      </c>
      <c r="AK46" s="24"/>
      <c r="AL46" s="24"/>
      <c r="AM46" s="24"/>
      <c r="AN46" s="23"/>
      <c r="AO46" s="23"/>
      <c r="AP46" s="24"/>
      <c r="AQ46" s="23"/>
      <c r="AR46" s="23"/>
      <c r="AS46" s="24"/>
      <c r="AT46" s="19">
        <f t="shared" ref="AT46" si="648">IF(AH46=0,"",AH46/AE46%)</f>
        <v>100</v>
      </c>
      <c r="AU46" s="19">
        <f t="shared" ref="AU46" si="649">IF(AI46=0,"",AI46/AF46%)</f>
        <v>100</v>
      </c>
      <c r="AV46" s="19">
        <f t="shared" ref="AV46" si="650">IF(AJ46=0,"",AJ46/AG46%)</f>
        <v>100</v>
      </c>
      <c r="AW46" s="26"/>
      <c r="AX46" s="26"/>
      <c r="AY46" s="26"/>
      <c r="AZ46" s="26"/>
      <c r="BA46" s="26"/>
      <c r="BB46" s="26"/>
      <c r="BC46" s="26"/>
      <c r="BD46" s="26"/>
      <c r="BE46" s="26"/>
      <c r="BF46" s="2">
        <f>+'2020'!EC48</f>
        <v>12</v>
      </c>
      <c r="BG46" s="2">
        <f>+'2020'!ED48</f>
        <v>1</v>
      </c>
      <c r="BH46" s="2">
        <f>+'2020'!EE48</f>
        <v>13</v>
      </c>
      <c r="BI46" s="27">
        <v>12</v>
      </c>
      <c r="BJ46" s="22">
        <v>1</v>
      </c>
      <c r="BK46" s="3">
        <f>+BI46+BJ46</f>
        <v>13</v>
      </c>
      <c r="BL46" s="24"/>
      <c r="BM46" s="24"/>
      <c r="BN46" s="24"/>
      <c r="BO46" s="23"/>
      <c r="BP46" s="23"/>
      <c r="BQ46" s="24"/>
      <c r="BR46" s="23"/>
      <c r="BS46" s="23"/>
      <c r="BT46" s="24"/>
      <c r="BU46" s="19">
        <f t="shared" ref="BU46" si="651">IF(BI46=0,"",BI46/BF46%)</f>
        <v>100</v>
      </c>
      <c r="BV46" s="19">
        <f t="shared" ref="BV46" si="652">IF(BJ46=0,"",BJ46/BG46%)</f>
        <v>100</v>
      </c>
      <c r="BW46" s="19">
        <f t="shared" ref="BW46" si="653">IF(BK46=0,"",BK46/BH46%)</f>
        <v>100</v>
      </c>
      <c r="BX46" s="26"/>
      <c r="BY46" s="26"/>
      <c r="BZ46" s="26"/>
      <c r="CA46" s="26"/>
      <c r="CB46" s="26"/>
      <c r="CC46" s="26"/>
      <c r="CD46" s="26"/>
      <c r="CE46" s="26"/>
      <c r="CF46" s="26"/>
    </row>
    <row r="47" spans="1:84" ht="38.25" customHeight="1">
      <c r="A47" s="10">
        <v>40</v>
      </c>
      <c r="B47" s="167" t="s">
        <v>158</v>
      </c>
      <c r="C47" s="118" t="s">
        <v>83</v>
      </c>
      <c r="D47" s="2">
        <f>+'2020'!AQ49</f>
        <v>310645</v>
      </c>
      <c r="E47" s="2">
        <f>+'2020'!AR49</f>
        <v>369501</v>
      </c>
      <c r="F47" s="2">
        <f>+'2020'!AS49</f>
        <v>680146</v>
      </c>
      <c r="G47" s="22">
        <v>233163</v>
      </c>
      <c r="H47" s="22">
        <v>323655</v>
      </c>
      <c r="I47" s="3">
        <f>+G47+H47</f>
        <v>556818</v>
      </c>
      <c r="J47" s="22">
        <v>25399</v>
      </c>
      <c r="K47" s="22">
        <v>10105</v>
      </c>
      <c r="L47" s="3">
        <f>+J47+K47</f>
        <v>35504</v>
      </c>
      <c r="M47" s="22">
        <v>48629</v>
      </c>
      <c r="N47" s="22">
        <v>34025</v>
      </c>
      <c r="O47" s="3">
        <f>+M47+N47</f>
        <v>82654</v>
      </c>
      <c r="P47" s="10">
        <v>3454</v>
      </c>
      <c r="Q47" s="10">
        <v>1716</v>
      </c>
      <c r="R47" s="32">
        <f>P47+Q47</f>
        <v>5170</v>
      </c>
      <c r="S47" s="19">
        <f t="shared" si="616"/>
        <v>75.05770252217161</v>
      </c>
      <c r="T47" s="19">
        <f t="shared" si="617"/>
        <v>87.592455771432284</v>
      </c>
      <c r="U47" s="19">
        <f t="shared" si="618"/>
        <v>81.867422582798397</v>
      </c>
      <c r="V47" s="19">
        <f t="shared" si="619"/>
        <v>8.1762140063416453</v>
      </c>
      <c r="W47" s="19">
        <f t="shared" si="620"/>
        <v>2.7347693240343056</v>
      </c>
      <c r="X47" s="19">
        <f t="shared" si="621"/>
        <v>5.2200556939245395</v>
      </c>
      <c r="Y47" s="19">
        <f t="shared" si="622"/>
        <v>15.654203351092084</v>
      </c>
      <c r="Z47" s="19">
        <f t="shared" si="623"/>
        <v>9.2083647946825575</v>
      </c>
      <c r="AA47" s="19">
        <f t="shared" si="624"/>
        <v>12.152390810208397</v>
      </c>
      <c r="AB47" s="90">
        <f t="shared" ref="AB47" si="654">IF(P47=0,"",P47/D47%)</f>
        <v>1.1118801203946629</v>
      </c>
      <c r="AC47" s="90">
        <f t="shared" ref="AC47" si="655">IF(Q47=0,"",Q47/E47%)</f>
        <v>0.4644101098508529</v>
      </c>
      <c r="AD47" s="90">
        <f t="shared" ref="AD47" si="656">IF(R47=0,"",R47/F47%)</f>
        <v>0.76013091306866465</v>
      </c>
      <c r="AE47" s="2">
        <f>+'2020'!CJ49</f>
        <v>83965</v>
      </c>
      <c r="AF47" s="2">
        <f>+'2020'!CK49</f>
        <v>91868</v>
      </c>
      <c r="AG47" s="2">
        <f>+'2020'!CL49</f>
        <v>175833</v>
      </c>
      <c r="AH47" s="22">
        <v>72074</v>
      </c>
      <c r="AI47" s="22">
        <v>85579</v>
      </c>
      <c r="AJ47" s="3">
        <f>+AH47+AI47</f>
        <v>157653</v>
      </c>
      <c r="AK47" s="22">
        <v>3218</v>
      </c>
      <c r="AL47" s="22">
        <v>1070</v>
      </c>
      <c r="AM47" s="3">
        <f>+AK47+AL47</f>
        <v>4288</v>
      </c>
      <c r="AN47" s="22">
        <v>7692</v>
      </c>
      <c r="AO47" s="22">
        <v>4766</v>
      </c>
      <c r="AP47" s="3">
        <f>+AN47+AO47</f>
        <v>12458</v>
      </c>
      <c r="AQ47" s="22">
        <v>981</v>
      </c>
      <c r="AR47" s="22">
        <v>453</v>
      </c>
      <c r="AS47" s="3">
        <f>+AQ47+AR47</f>
        <v>1434</v>
      </c>
      <c r="AT47" s="19">
        <f t="shared" si="625"/>
        <v>85.8381468469005</v>
      </c>
      <c r="AU47" s="19">
        <f t="shared" si="626"/>
        <v>93.15430835546654</v>
      </c>
      <c r="AV47" s="19">
        <f t="shared" si="627"/>
        <v>89.660643906433947</v>
      </c>
      <c r="AW47" s="19">
        <f t="shared" si="628"/>
        <v>3.8325492764842495</v>
      </c>
      <c r="AX47" s="19">
        <f t="shared" si="629"/>
        <v>1.1647145904994123</v>
      </c>
      <c r="AY47" s="19">
        <f t="shared" si="630"/>
        <v>2.4386776088675051</v>
      </c>
      <c r="AZ47" s="19">
        <f t="shared" si="631"/>
        <v>9.1609599237777655</v>
      </c>
      <c r="BA47" s="19">
        <f t="shared" si="632"/>
        <v>5.1878782601123357</v>
      </c>
      <c r="BB47" s="19">
        <f t="shared" si="633"/>
        <v>7.0851319149420195</v>
      </c>
      <c r="BC47" s="19">
        <f>IF(AQ47=0,"",AQ47/AE47%)</f>
        <v>1.1683439528374919</v>
      </c>
      <c r="BD47" s="19">
        <f>IF(AR47=0,"",AR47/AF47%)</f>
        <v>0.4930987939217138</v>
      </c>
      <c r="BE47" s="19">
        <f>IF(AS47=0,"",AS47/AG47%)</f>
        <v>0.81554656975653039</v>
      </c>
      <c r="BF47" s="2">
        <f>+'2020'!EC49</f>
        <v>13076</v>
      </c>
      <c r="BG47" s="2">
        <f>+'2020'!ED49</f>
        <v>15126</v>
      </c>
      <c r="BH47" s="2">
        <f>+'2020'!EE49</f>
        <v>28202</v>
      </c>
      <c r="BI47" s="22">
        <v>12045</v>
      </c>
      <c r="BJ47" s="22">
        <v>14519</v>
      </c>
      <c r="BK47" s="3">
        <f>+BI47+BJ47</f>
        <v>26564</v>
      </c>
      <c r="BL47" s="22">
        <v>272</v>
      </c>
      <c r="BM47" s="22">
        <v>117</v>
      </c>
      <c r="BN47" s="3">
        <f>+BL47+BM47</f>
        <v>389</v>
      </c>
      <c r="BO47" s="22">
        <v>645</v>
      </c>
      <c r="BP47" s="22">
        <v>436</v>
      </c>
      <c r="BQ47" s="3">
        <f>+BO47+BP47</f>
        <v>1081</v>
      </c>
      <c r="BR47" s="10">
        <v>114</v>
      </c>
      <c r="BS47" s="10">
        <v>54</v>
      </c>
      <c r="BT47" s="3">
        <f>+BR47+BS47</f>
        <v>168</v>
      </c>
      <c r="BU47" s="19">
        <f t="shared" si="634"/>
        <v>92.115325787702673</v>
      </c>
      <c r="BV47" s="19">
        <f t="shared" si="635"/>
        <v>95.987042179029487</v>
      </c>
      <c r="BW47" s="19">
        <f t="shared" si="636"/>
        <v>94.19190128359692</v>
      </c>
      <c r="BX47" s="19">
        <f t="shared" si="637"/>
        <v>2.0801468338941573</v>
      </c>
      <c r="BY47" s="19">
        <f t="shared" si="638"/>
        <v>0.77350257834192782</v>
      </c>
      <c r="BZ47" s="19">
        <f t="shared" si="639"/>
        <v>1.3793347989504292</v>
      </c>
      <c r="CA47" s="19">
        <f t="shared" si="640"/>
        <v>4.9327011318446008</v>
      </c>
      <c r="CB47" s="19">
        <f t="shared" si="641"/>
        <v>2.8824540526246198</v>
      </c>
      <c r="CC47" s="19">
        <f t="shared" si="642"/>
        <v>3.833061485001064</v>
      </c>
      <c r="CD47" s="19">
        <f>IF(BR47=0,"",BR47/BF47%)</f>
        <v>0.87182624655858065</v>
      </c>
      <c r="CE47" s="19">
        <f>IF(BS47=0,"",BS47/BG47%)</f>
        <v>0.35700119000396668</v>
      </c>
      <c r="CF47" s="19">
        <f>IF(BT47=0,"",BT47/BH47%)</f>
        <v>0.59570243245159926</v>
      </c>
    </row>
    <row r="48" spans="1:84" ht="28.5" customHeight="1">
      <c r="A48" s="10">
        <v>41</v>
      </c>
      <c r="B48" s="168"/>
      <c r="C48" s="118" t="s">
        <v>63</v>
      </c>
      <c r="D48" s="2">
        <f>+'2020'!AQ50</f>
        <v>1936</v>
      </c>
      <c r="E48" s="2">
        <f>+'2020'!AR50</f>
        <v>1697</v>
      </c>
      <c r="F48" s="2">
        <f>+'2020'!AS50</f>
        <v>3633</v>
      </c>
      <c r="G48" s="24"/>
      <c r="H48" s="24"/>
      <c r="I48" s="24"/>
      <c r="J48" s="24"/>
      <c r="K48" s="24"/>
      <c r="L48" s="24"/>
      <c r="M48" s="23"/>
      <c r="N48" s="23"/>
      <c r="O48" s="24"/>
      <c r="P48" s="23"/>
      <c r="Q48" s="23"/>
      <c r="R48" s="24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15"/>
      <c r="AF48" s="15"/>
      <c r="AG48" s="15"/>
      <c r="AH48" s="24"/>
      <c r="AI48" s="24"/>
      <c r="AJ48" s="24"/>
      <c r="AK48" s="24"/>
      <c r="AL48" s="24"/>
      <c r="AM48" s="24"/>
      <c r="AN48" s="23"/>
      <c r="AO48" s="23"/>
      <c r="AP48" s="24"/>
      <c r="AQ48" s="23"/>
      <c r="AR48" s="23"/>
      <c r="AS48" s="24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"/>
      <c r="BG48" s="2"/>
      <c r="BH48" s="2"/>
      <c r="BI48" s="24"/>
      <c r="BJ48" s="24"/>
      <c r="BK48" s="24"/>
      <c r="BL48" s="24"/>
      <c r="BM48" s="24"/>
      <c r="BN48" s="24"/>
      <c r="BO48" s="23"/>
      <c r="BP48" s="23"/>
      <c r="BQ48" s="24"/>
      <c r="BR48" s="23"/>
      <c r="BS48" s="23"/>
      <c r="BT48" s="24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</row>
    <row r="49" spans="1:84">
      <c r="A49" s="52" t="s">
        <v>0</v>
      </c>
      <c r="B49" s="34"/>
      <c r="C49" s="53"/>
      <c r="D49" s="89">
        <f>+'2020'!AQ51</f>
        <v>6175952</v>
      </c>
      <c r="E49" s="89">
        <f>+'2020'!AR51</f>
        <v>5979052</v>
      </c>
      <c r="F49" s="89">
        <f>+'2020'!AS51</f>
        <v>12155004</v>
      </c>
      <c r="G49" s="89">
        <f t="shared" ref="G49:R49" si="657">SUM(G8:G48)</f>
        <v>1969820</v>
      </c>
      <c r="H49" s="89">
        <f t="shared" si="657"/>
        <v>2594521</v>
      </c>
      <c r="I49" s="89">
        <f t="shared" si="657"/>
        <v>4564341</v>
      </c>
      <c r="J49" s="89">
        <f t="shared" si="657"/>
        <v>841196</v>
      </c>
      <c r="K49" s="89">
        <f t="shared" si="657"/>
        <v>801244</v>
      </c>
      <c r="L49" s="89">
        <f t="shared" si="657"/>
        <v>1642440</v>
      </c>
      <c r="M49" s="89">
        <f t="shared" si="657"/>
        <v>2565695</v>
      </c>
      <c r="N49" s="89">
        <f t="shared" si="657"/>
        <v>1977609</v>
      </c>
      <c r="O49" s="89">
        <f t="shared" si="657"/>
        <v>4543304</v>
      </c>
      <c r="P49" s="89">
        <f t="shared" si="657"/>
        <v>135090</v>
      </c>
      <c r="Q49" s="89">
        <f t="shared" si="657"/>
        <v>99354</v>
      </c>
      <c r="R49" s="89">
        <f t="shared" si="657"/>
        <v>234444</v>
      </c>
      <c r="S49" s="122">
        <f t="shared" ref="S49" si="658">IF(G49=0,"",G49/D49%)</f>
        <v>31.895001774625193</v>
      </c>
      <c r="T49" s="122">
        <f t="shared" ref="T49" si="659">IF(H49=0,"",H49/E49%)</f>
        <v>43.393517902169108</v>
      </c>
      <c r="U49" s="122">
        <f t="shared" ref="U49" si="660">IF(I49=0,"",I49/F49%)</f>
        <v>37.551127091360897</v>
      </c>
      <c r="V49" s="122">
        <f t="shared" ref="V49" si="661">IF(J49=0,"",J49/D49%)</f>
        <v>13.620507413270053</v>
      </c>
      <c r="W49" s="122">
        <f t="shared" ref="W49" si="662">IF(K49=0,"",K49/E49%)</f>
        <v>13.400853513232533</v>
      </c>
      <c r="X49" s="122">
        <f t="shared" ref="X49" si="663">IF(L49=0,"",L49/F49%)</f>
        <v>13.512459559865222</v>
      </c>
      <c r="Y49" s="122">
        <f t="shared" ref="Y49" si="664">IF(M49=0,"",M49/D49%)</f>
        <v>41.543311865118127</v>
      </c>
      <c r="Z49" s="122">
        <f t="shared" ref="Z49" si="665">IF(N49=0,"",N49/E49%)</f>
        <v>33.075628042706434</v>
      </c>
      <c r="AA49" s="122">
        <f t="shared" ref="AA49" si="666">IF(O49=0,"",O49/F49%)</f>
        <v>37.378054338772742</v>
      </c>
      <c r="AB49" s="122">
        <f t="shared" ref="AB49" si="667">IF(P49=0,"",P49/D49%)</f>
        <v>2.1873550830705941</v>
      </c>
      <c r="AC49" s="122">
        <f t="shared" ref="AC49" si="668">IF(Q49=0,"",Q49/E49%)</f>
        <v>1.6617015540256215</v>
      </c>
      <c r="AD49" s="122">
        <f t="shared" ref="AD49" si="669">IF(R49=0,"",R49/F49%)</f>
        <v>1.9287858728800091</v>
      </c>
      <c r="AE49" s="89">
        <f>+'2020'!CJ51</f>
        <v>968677</v>
      </c>
      <c r="AF49" s="89">
        <f>+'2020'!CK51</f>
        <v>954845</v>
      </c>
      <c r="AG49" s="89">
        <f>+'2020'!CL51</f>
        <v>1923522</v>
      </c>
      <c r="AH49" s="89">
        <f t="shared" ref="AH49:AS49" si="670">SUM(AH8:AH48)</f>
        <v>398653</v>
      </c>
      <c r="AI49" s="89">
        <f t="shared" si="670"/>
        <v>481016</v>
      </c>
      <c r="AJ49" s="89">
        <f t="shared" si="670"/>
        <v>879669</v>
      </c>
      <c r="AK49" s="89">
        <f t="shared" si="670"/>
        <v>113195</v>
      </c>
      <c r="AL49" s="89">
        <f t="shared" si="670"/>
        <v>114385</v>
      </c>
      <c r="AM49" s="89">
        <f t="shared" si="670"/>
        <v>227580</v>
      </c>
      <c r="AN49" s="89">
        <f t="shared" si="670"/>
        <v>366401</v>
      </c>
      <c r="AO49" s="89">
        <f t="shared" si="670"/>
        <v>290123</v>
      </c>
      <c r="AP49" s="89">
        <f t="shared" si="670"/>
        <v>656524</v>
      </c>
      <c r="AQ49" s="89">
        <f t="shared" si="670"/>
        <v>32053</v>
      </c>
      <c r="AR49" s="89">
        <f t="shared" si="670"/>
        <v>26402</v>
      </c>
      <c r="AS49" s="89">
        <f t="shared" si="670"/>
        <v>58455</v>
      </c>
      <c r="AT49" s="122">
        <f t="shared" ref="AT49" si="671">IF(AH49=0,"",AH49/AE49%)</f>
        <v>41.154378600916509</v>
      </c>
      <c r="AU49" s="122">
        <f t="shared" ref="AU49" si="672">IF(AI49=0,"",AI49/AF49%)</f>
        <v>50.376343804491825</v>
      </c>
      <c r="AV49" s="122">
        <f t="shared" ref="AV49" si="673">IF(AJ49=0,"",AJ49/AG49%)</f>
        <v>45.7322037387667</v>
      </c>
      <c r="AW49" s="122">
        <f t="shared" ref="AW49" si="674">IF(AK49=0,"",AK49/AE49%)</f>
        <v>11.685525722196356</v>
      </c>
      <c r="AX49" s="122">
        <f t="shared" ref="AX49" si="675">IF(AL49=0,"",AL49/AF49%)</f>
        <v>11.97943121658489</v>
      </c>
      <c r="AY49" s="122">
        <f t="shared" ref="AY49" si="676">IF(AM49=0,"",AM49/AG49%)</f>
        <v>11.831421735753477</v>
      </c>
      <c r="AZ49" s="122">
        <f t="shared" ref="AZ49" si="677">IF(AN49=0,"",AN49/AE49%)</f>
        <v>37.824888998087083</v>
      </c>
      <c r="BA49" s="122">
        <f t="shared" ref="BA49" si="678">IF(AO49=0,"",AO49/AF49%)</f>
        <v>30.384303211516002</v>
      </c>
      <c r="BB49" s="122">
        <f t="shared" ref="BB49" si="679">IF(AP49=0,"",AP49/AG49%)</f>
        <v>34.131348640670602</v>
      </c>
      <c r="BC49" s="122">
        <f t="shared" ref="BC49" si="680">IF(AQ49=0,"",AQ49/AE49%)</f>
        <v>3.3089461192946668</v>
      </c>
      <c r="BD49" s="122">
        <f t="shared" ref="BD49" si="681">IF(AR49=0,"",AR49/AF49%)</f>
        <v>2.7650561085830683</v>
      </c>
      <c r="BE49" s="122">
        <f t="shared" ref="BE49" si="682">IF(AS49=0,"",AS49/AG49%)</f>
        <v>3.0389566638697136</v>
      </c>
      <c r="BF49" s="89">
        <f>+'2020'!EC51</f>
        <v>367394</v>
      </c>
      <c r="BG49" s="89">
        <f>+'2020'!ED51</f>
        <v>384068</v>
      </c>
      <c r="BH49" s="89">
        <f>+'2020'!EE51</f>
        <v>751462</v>
      </c>
      <c r="BI49" s="89">
        <f t="shared" ref="BI49:BT49" si="683">SUM(BI8:BI48)</f>
        <v>198404</v>
      </c>
      <c r="BJ49" s="89">
        <f t="shared" si="683"/>
        <v>229590</v>
      </c>
      <c r="BK49" s="89">
        <f t="shared" si="683"/>
        <v>427994</v>
      </c>
      <c r="BL49" s="89">
        <f t="shared" si="683"/>
        <v>32812</v>
      </c>
      <c r="BM49" s="89">
        <f t="shared" si="683"/>
        <v>29058</v>
      </c>
      <c r="BN49" s="89">
        <f t="shared" si="683"/>
        <v>61870</v>
      </c>
      <c r="BO49" s="89">
        <f t="shared" si="683"/>
        <v>107300</v>
      </c>
      <c r="BP49" s="89">
        <f t="shared" si="683"/>
        <v>98984</v>
      </c>
      <c r="BQ49" s="89">
        <f t="shared" si="683"/>
        <v>206284</v>
      </c>
      <c r="BR49" s="89">
        <f t="shared" si="683"/>
        <v>7470</v>
      </c>
      <c r="BS49" s="89">
        <f t="shared" si="683"/>
        <v>6592</v>
      </c>
      <c r="BT49" s="89">
        <f t="shared" si="683"/>
        <v>14062</v>
      </c>
      <c r="BU49" s="122">
        <f t="shared" ref="BU49" si="684">IF(BI49=0,"",BI49/BF49%)</f>
        <v>54.003059385836458</v>
      </c>
      <c r="BV49" s="122">
        <f t="shared" ref="BV49" si="685">IF(BJ49=0,"",BJ49/BG49%)</f>
        <v>59.778476728079404</v>
      </c>
      <c r="BW49" s="122">
        <f t="shared" ref="BW49" si="686">IF(BK49=0,"",BK49/BH49%)</f>
        <v>56.954842693309843</v>
      </c>
      <c r="BX49" s="122">
        <f t="shared" ref="BX49" si="687">IF(BL49=0,"",BL49/BF49%)</f>
        <v>8.9310113937625548</v>
      </c>
      <c r="BY49" s="122">
        <f t="shared" ref="BY49" si="688">IF(BM49=0,"",BM49/BG49%)</f>
        <v>7.56584771446723</v>
      </c>
      <c r="BZ49" s="122">
        <f t="shared" ref="BZ49" si="689">IF(BN49=0,"",BN49/BH49%)</f>
        <v>8.2332839185481106</v>
      </c>
      <c r="CA49" s="122">
        <f t="shared" ref="CA49" si="690">IF(BO49=0,"",BO49/BF49%)</f>
        <v>29.205702869399065</v>
      </c>
      <c r="CB49" s="122">
        <f t="shared" ref="CB49" si="691">IF(BP49=0,"",BP49/BG49%)</f>
        <v>25.772519449680786</v>
      </c>
      <c r="CC49" s="122">
        <f t="shared" ref="CC49" si="692">IF(BQ49=0,"",BQ49/BH49%)</f>
        <v>27.451022140840124</v>
      </c>
      <c r="CD49" s="122">
        <f t="shared" ref="CD49" si="693">IF(BR49=0,"",BR49/BF49%)</f>
        <v>2.0332395194260111</v>
      </c>
      <c r="CE49" s="122">
        <f t="shared" ref="CE49" si="694">IF(BS49=0,"",BS49/BG49%)</f>
        <v>1.7163627274336837</v>
      </c>
      <c r="CF49" s="122">
        <f t="shared" ref="CF49" si="695">IF(BT49=0,"",BT49/BH49%)</f>
        <v>1.8712855739877732</v>
      </c>
    </row>
    <row r="50" spans="1:84" s="34" customFormat="1">
      <c r="B50" s="76"/>
      <c r="C50" s="79"/>
      <c r="D50" s="79" t="s">
        <v>21</v>
      </c>
      <c r="S50" s="79" t="s">
        <v>21</v>
      </c>
      <c r="AE50" s="79" t="s">
        <v>21</v>
      </c>
      <c r="AT50" s="79" t="s">
        <v>21</v>
      </c>
      <c r="BF50" s="79" t="s">
        <v>21</v>
      </c>
      <c r="BU50" s="79" t="s">
        <v>21</v>
      </c>
    </row>
    <row r="51" spans="1:84" s="34" customFormat="1">
      <c r="B51" s="76"/>
      <c r="C51" s="79"/>
      <c r="D51" s="80" t="s">
        <v>22</v>
      </c>
      <c r="E51" s="81"/>
      <c r="F51" s="81"/>
      <c r="G51" s="81"/>
      <c r="S51" s="80" t="s">
        <v>22</v>
      </c>
      <c r="AE51" s="80" t="s">
        <v>22</v>
      </c>
      <c r="AF51" s="81"/>
      <c r="AG51" s="81"/>
      <c r="AH51" s="81"/>
      <c r="AI51" s="81"/>
      <c r="AJ51" s="81"/>
      <c r="AT51" s="80" t="s">
        <v>22</v>
      </c>
      <c r="BF51" s="80" t="s">
        <v>22</v>
      </c>
      <c r="BG51" s="81"/>
      <c r="BH51" s="81"/>
      <c r="BI51" s="81"/>
      <c r="BJ51" s="81"/>
      <c r="BK51" s="81"/>
      <c r="BU51" s="80" t="s">
        <v>22</v>
      </c>
    </row>
    <row r="52" spans="1:84" s="34" customFormat="1">
      <c r="B52" s="76"/>
      <c r="C52" s="79"/>
      <c r="D52" s="80" t="s">
        <v>23</v>
      </c>
      <c r="E52" s="81"/>
      <c r="F52" s="81"/>
      <c r="G52" s="81"/>
      <c r="S52" s="80" t="s">
        <v>23</v>
      </c>
      <c r="AE52" s="80" t="s">
        <v>23</v>
      </c>
      <c r="AF52" s="81"/>
      <c r="AG52" s="81"/>
      <c r="AH52" s="81"/>
      <c r="AI52" s="81"/>
      <c r="AJ52" s="81"/>
      <c r="AT52" s="80" t="s">
        <v>23</v>
      </c>
      <c r="BF52" s="80" t="s">
        <v>23</v>
      </c>
      <c r="BG52" s="81"/>
      <c r="BH52" s="81"/>
      <c r="BI52" s="81"/>
      <c r="BJ52" s="81"/>
      <c r="BK52" s="81"/>
      <c r="BU52" s="80" t="s">
        <v>23</v>
      </c>
    </row>
    <row r="53" spans="1:84" s="34" customFormat="1" ht="16.5">
      <c r="B53" s="76"/>
      <c r="C53" s="79"/>
      <c r="D53" s="33"/>
      <c r="E53" s="33"/>
      <c r="F53" s="33"/>
      <c r="G53" s="81"/>
      <c r="H53" s="81"/>
      <c r="I53" s="81"/>
      <c r="S53" s="80"/>
      <c r="AE53" s="33"/>
      <c r="AF53" s="33"/>
      <c r="AG53" s="33"/>
      <c r="AH53" s="81"/>
      <c r="AI53" s="81"/>
      <c r="AJ53" s="81"/>
      <c r="AT53" s="80"/>
      <c r="BF53" s="33"/>
      <c r="BG53" s="33"/>
      <c r="BH53" s="33"/>
      <c r="BI53" s="81"/>
      <c r="BJ53" s="81"/>
      <c r="BK53" s="81"/>
      <c r="BU53" s="80"/>
    </row>
    <row r="54" spans="1:84" s="34" customFormat="1" ht="16.5">
      <c r="B54"/>
      <c r="C54" s="79"/>
      <c r="D54" s="33"/>
      <c r="E54" s="33"/>
      <c r="F54" s="33"/>
      <c r="G54" s="81"/>
      <c r="H54" s="81"/>
      <c r="I54" s="81"/>
      <c r="S54" s="80"/>
      <c r="AE54" s="33"/>
      <c r="AF54" s="33"/>
      <c r="AG54" s="33"/>
      <c r="AH54" s="81"/>
      <c r="AI54" s="81"/>
      <c r="AJ54" s="81"/>
      <c r="AT54" s="80"/>
      <c r="BF54" s="33"/>
      <c r="BG54" s="33"/>
      <c r="BH54" s="33"/>
      <c r="BI54" s="81"/>
      <c r="BJ54" s="81"/>
      <c r="BK54" s="81"/>
      <c r="BU54" s="80"/>
    </row>
    <row r="55" spans="1:84" s="34" customFormat="1" ht="16.5">
      <c r="B55"/>
      <c r="C55" s="79"/>
      <c r="D55" s="33"/>
      <c r="E55" s="33"/>
      <c r="F55" s="33"/>
      <c r="G55" s="81"/>
      <c r="H55" s="81"/>
      <c r="I55" s="81"/>
      <c r="S55" s="80"/>
      <c r="AE55" s="33"/>
      <c r="AF55" s="33"/>
      <c r="AG55" s="33"/>
      <c r="AH55" s="81"/>
      <c r="AI55" s="81"/>
      <c r="AJ55" s="81"/>
      <c r="AT55" s="80"/>
      <c r="BF55" s="33"/>
      <c r="BG55" s="33"/>
      <c r="BH55" s="33"/>
      <c r="BI55" s="81"/>
      <c r="BJ55" s="81"/>
      <c r="BK55" s="81"/>
      <c r="BU55" s="80"/>
    </row>
    <row r="56" spans="1:84" ht="16.5">
      <c r="D56" s="33"/>
      <c r="E56" s="33"/>
      <c r="F56" s="33"/>
      <c r="G56" s="81"/>
      <c r="H56" s="81"/>
      <c r="I56" s="81"/>
      <c r="J56" s="34"/>
      <c r="AE56" s="33"/>
      <c r="AF56" s="33"/>
      <c r="AG56" s="33"/>
      <c r="AH56" s="81"/>
      <c r="AI56" s="81"/>
      <c r="AJ56" s="81"/>
      <c r="AK56" s="34"/>
      <c r="BF56" s="33"/>
      <c r="BG56" s="33"/>
      <c r="BH56" s="33"/>
      <c r="BI56" s="81"/>
      <c r="BJ56" s="81"/>
      <c r="BK56" s="81"/>
      <c r="BL56" s="34"/>
    </row>
    <row r="57" spans="1:84" ht="16.5">
      <c r="D57" s="33"/>
      <c r="E57" s="33"/>
      <c r="F57" s="33"/>
      <c r="G57" s="81"/>
      <c r="H57" s="81"/>
      <c r="I57" s="81"/>
      <c r="J57" s="34"/>
      <c r="AE57" s="33"/>
      <c r="AF57" s="33"/>
      <c r="AG57" s="33"/>
      <c r="AH57" s="81"/>
      <c r="AI57" s="81"/>
      <c r="AJ57" s="81"/>
      <c r="AK57" s="34"/>
      <c r="BF57" s="33"/>
      <c r="BG57" s="33"/>
      <c r="BH57" s="33"/>
      <c r="BI57" s="81"/>
      <c r="BJ57" s="81"/>
      <c r="BK57" s="81"/>
      <c r="BL57" s="34"/>
    </row>
    <row r="58" spans="1:84" ht="16.5">
      <c r="D58" s="33"/>
      <c r="E58" s="33"/>
      <c r="F58" s="33"/>
      <c r="G58" s="81"/>
      <c r="H58" s="81"/>
      <c r="I58" s="81"/>
      <c r="J58" s="34"/>
      <c r="AE58" s="33"/>
      <c r="AF58" s="33"/>
      <c r="AG58" s="33"/>
      <c r="AH58" s="81"/>
      <c r="AI58" s="81"/>
      <c r="AJ58" s="81"/>
      <c r="AK58" s="34"/>
      <c r="BF58" s="33"/>
      <c r="BG58" s="33"/>
      <c r="BH58" s="33"/>
      <c r="BI58" s="81"/>
      <c r="BJ58" s="81"/>
      <c r="BK58" s="81"/>
      <c r="BL58" s="34"/>
    </row>
    <row r="59" spans="1:84" ht="16.5">
      <c r="D59" s="33"/>
      <c r="E59" s="33"/>
      <c r="F59" s="33"/>
      <c r="G59" s="81"/>
      <c r="H59" s="81"/>
      <c r="I59" s="81"/>
      <c r="J59" s="34"/>
      <c r="AE59" s="33"/>
      <c r="AF59" s="33"/>
      <c r="AG59" s="33"/>
      <c r="AH59" s="81"/>
      <c r="AI59" s="81"/>
      <c r="AJ59" s="81"/>
      <c r="AK59" s="34"/>
      <c r="BF59" s="33"/>
      <c r="BG59" s="33"/>
      <c r="BH59" s="33"/>
      <c r="BI59" s="81"/>
      <c r="BJ59" s="81"/>
      <c r="BK59" s="81"/>
      <c r="BL59" s="34"/>
    </row>
    <row r="60" spans="1:84" ht="16.5">
      <c r="D60" s="33"/>
      <c r="E60" s="33"/>
      <c r="F60" s="33"/>
      <c r="G60" s="81"/>
      <c r="H60" s="81"/>
      <c r="I60" s="81"/>
      <c r="J60" s="34"/>
      <c r="AE60" s="33"/>
      <c r="AF60" s="33"/>
      <c r="AG60" s="33"/>
      <c r="AH60" s="81"/>
      <c r="AI60" s="81"/>
      <c r="AJ60" s="81"/>
      <c r="AK60" s="34"/>
      <c r="BF60" s="33"/>
      <c r="BG60" s="33"/>
      <c r="BH60" s="33"/>
      <c r="BI60" s="81"/>
      <c r="BJ60" s="81"/>
      <c r="BK60" s="81"/>
      <c r="BL60" s="34"/>
    </row>
    <row r="61" spans="1:84" ht="16.5">
      <c r="D61" s="33"/>
      <c r="E61" s="33"/>
      <c r="F61" s="33"/>
      <c r="G61" s="81"/>
      <c r="H61" s="81"/>
      <c r="I61" s="81"/>
      <c r="J61" s="34"/>
      <c r="AE61" s="33"/>
      <c r="AF61" s="33"/>
      <c r="AG61" s="33"/>
      <c r="AH61" s="81"/>
      <c r="AI61" s="81"/>
      <c r="AJ61" s="81"/>
      <c r="AK61" s="34"/>
      <c r="BF61" s="33"/>
      <c r="BG61" s="33"/>
      <c r="BH61" s="33"/>
      <c r="BI61" s="81"/>
      <c r="BJ61" s="81"/>
      <c r="BK61" s="81"/>
      <c r="BL61" s="34"/>
    </row>
    <row r="62" spans="1:84" ht="16.5">
      <c r="D62" s="33"/>
      <c r="E62" s="33"/>
      <c r="F62" s="33"/>
      <c r="G62" s="81"/>
      <c r="H62" s="81"/>
      <c r="I62" s="81"/>
      <c r="J62" s="34"/>
      <c r="AE62" s="33"/>
      <c r="AF62" s="33"/>
      <c r="AG62" s="33"/>
      <c r="AH62" s="81"/>
      <c r="AI62" s="81"/>
      <c r="AJ62" s="81"/>
      <c r="AK62" s="34"/>
      <c r="BF62" s="33"/>
      <c r="BG62" s="33"/>
      <c r="BH62" s="33"/>
      <c r="BI62" s="81"/>
      <c r="BJ62" s="81"/>
      <c r="BK62" s="81"/>
      <c r="BL62" s="34"/>
    </row>
    <row r="63" spans="1:84" ht="16.5">
      <c r="D63" s="33"/>
      <c r="E63" s="33"/>
      <c r="F63" s="33"/>
      <c r="G63" s="81"/>
      <c r="H63" s="81"/>
      <c r="I63" s="81"/>
      <c r="J63" s="34"/>
      <c r="AE63" s="33"/>
      <c r="AF63" s="33"/>
      <c r="AG63" s="33"/>
      <c r="AH63" s="81"/>
      <c r="AI63" s="81"/>
      <c r="AJ63" s="81"/>
      <c r="AK63" s="34"/>
      <c r="BF63" s="33"/>
      <c r="BG63" s="33"/>
      <c r="BH63" s="33"/>
      <c r="BI63" s="81"/>
      <c r="BJ63" s="81"/>
      <c r="BK63" s="81"/>
      <c r="BL63" s="34"/>
    </row>
    <row r="64" spans="1:84" ht="16.5">
      <c r="D64" s="33"/>
      <c r="E64" s="33"/>
      <c r="F64" s="33"/>
      <c r="G64" s="81"/>
      <c r="H64" s="81"/>
      <c r="I64" s="81"/>
      <c r="J64" s="34"/>
      <c r="AE64" s="33"/>
      <c r="AF64" s="33"/>
      <c r="AG64" s="33"/>
      <c r="AH64" s="81"/>
      <c r="AI64" s="81"/>
      <c r="AJ64" s="81"/>
      <c r="AK64" s="34"/>
      <c r="BF64" s="33"/>
      <c r="BG64" s="33"/>
      <c r="BH64" s="33"/>
      <c r="BI64" s="81"/>
      <c r="BJ64" s="81"/>
      <c r="BK64" s="81"/>
      <c r="BL64" s="34"/>
    </row>
    <row r="65" spans="4:64" ht="16.5">
      <c r="D65" s="33"/>
      <c r="E65" s="33"/>
      <c r="F65" s="33"/>
      <c r="G65" s="81"/>
      <c r="H65" s="81"/>
      <c r="I65" s="81"/>
      <c r="J65" s="34"/>
      <c r="AE65" s="33"/>
      <c r="AF65" s="33"/>
      <c r="AG65" s="33"/>
      <c r="AH65" s="81"/>
      <c r="AI65" s="81"/>
      <c r="AJ65" s="81"/>
      <c r="AK65" s="34"/>
      <c r="BF65" s="33"/>
      <c r="BG65" s="33"/>
      <c r="BH65" s="33"/>
      <c r="BI65" s="81"/>
      <c r="BJ65" s="81"/>
      <c r="BK65" s="81"/>
      <c r="BL65" s="34"/>
    </row>
    <row r="66" spans="4:64" ht="16.5">
      <c r="D66" s="33"/>
      <c r="E66" s="33"/>
      <c r="F66" s="33"/>
      <c r="G66" s="81"/>
      <c r="H66" s="81"/>
      <c r="I66" s="81"/>
      <c r="J66" s="34"/>
      <c r="AE66" s="33"/>
      <c r="AF66" s="33"/>
      <c r="AG66" s="33"/>
      <c r="AH66" s="81"/>
      <c r="AI66" s="81"/>
      <c r="AJ66" s="81"/>
      <c r="AK66" s="34"/>
      <c r="BF66" s="33"/>
      <c r="BG66" s="33"/>
      <c r="BH66" s="33"/>
      <c r="BI66" s="81"/>
      <c r="BJ66" s="81"/>
      <c r="BK66" s="81"/>
      <c r="BL66" s="34"/>
    </row>
    <row r="67" spans="4:64" ht="16.5">
      <c r="D67" s="33"/>
      <c r="E67" s="33"/>
      <c r="F67" s="33"/>
      <c r="G67" s="81"/>
      <c r="H67" s="81"/>
      <c r="I67" s="81"/>
      <c r="J67" s="34"/>
      <c r="AE67" s="33"/>
      <c r="AF67" s="33"/>
      <c r="AG67" s="33"/>
      <c r="AH67" s="81"/>
      <c r="AI67" s="81"/>
      <c r="AJ67" s="81"/>
      <c r="AK67" s="34"/>
      <c r="BF67" s="33"/>
      <c r="BG67" s="33"/>
      <c r="BH67" s="33"/>
      <c r="BI67" s="81"/>
      <c r="BJ67" s="81"/>
      <c r="BK67" s="81"/>
      <c r="BL67" s="34"/>
    </row>
    <row r="68" spans="4:64" ht="16.5">
      <c r="D68" s="33"/>
      <c r="E68" s="33"/>
      <c r="F68" s="33"/>
      <c r="G68" s="81"/>
      <c r="H68" s="81"/>
      <c r="I68" s="81"/>
      <c r="J68" s="34"/>
      <c r="AE68" s="33"/>
      <c r="AF68" s="33"/>
      <c r="AG68" s="33"/>
      <c r="AH68" s="81"/>
      <c r="AI68" s="81"/>
      <c r="AJ68" s="81"/>
      <c r="AK68" s="34"/>
      <c r="BF68" s="33"/>
      <c r="BG68" s="33"/>
      <c r="BH68" s="33"/>
      <c r="BI68" s="81"/>
      <c r="BJ68" s="81"/>
      <c r="BK68" s="81"/>
      <c r="BL68" s="34"/>
    </row>
    <row r="69" spans="4:64" ht="16.5">
      <c r="D69" s="33"/>
      <c r="E69" s="33"/>
      <c r="F69" s="33"/>
      <c r="G69" s="81"/>
      <c r="H69" s="81"/>
      <c r="I69" s="81"/>
      <c r="J69" s="34"/>
      <c r="AE69" s="33"/>
      <c r="AF69" s="33"/>
      <c r="AG69" s="33"/>
      <c r="AH69" s="81"/>
      <c r="AI69" s="81"/>
      <c r="AJ69" s="81"/>
      <c r="AK69" s="34"/>
      <c r="BF69" s="33"/>
      <c r="BG69" s="33"/>
      <c r="BH69" s="33"/>
      <c r="BI69" s="81"/>
      <c r="BJ69" s="81"/>
      <c r="BK69" s="81"/>
      <c r="BL69" s="34"/>
    </row>
    <row r="70" spans="4:64" ht="16.5">
      <c r="D70" s="33"/>
      <c r="E70" s="33"/>
      <c r="F70" s="33"/>
      <c r="G70" s="81"/>
      <c r="H70" s="81"/>
      <c r="I70" s="81"/>
      <c r="J70" s="34"/>
      <c r="AE70" s="33"/>
      <c r="AF70" s="33"/>
      <c r="AG70" s="33"/>
      <c r="AH70" s="81"/>
      <c r="AI70" s="81"/>
      <c r="AJ70" s="81"/>
      <c r="AK70" s="34"/>
      <c r="BF70" s="33"/>
      <c r="BG70" s="33"/>
      <c r="BH70" s="33"/>
      <c r="BI70" s="81"/>
      <c r="BJ70" s="81"/>
      <c r="BK70" s="81"/>
      <c r="BL70" s="34"/>
    </row>
    <row r="71" spans="4:64" ht="16.5">
      <c r="D71" s="33"/>
      <c r="E71" s="33"/>
      <c r="F71" s="33"/>
      <c r="G71" s="81"/>
      <c r="H71" s="81"/>
      <c r="I71" s="81"/>
      <c r="J71" s="34"/>
      <c r="AE71" s="33"/>
      <c r="AF71" s="33"/>
      <c r="AG71" s="33"/>
      <c r="AH71" s="81"/>
      <c r="AI71" s="81"/>
      <c r="AJ71" s="81"/>
      <c r="AK71" s="34"/>
      <c r="BF71" s="33"/>
      <c r="BG71" s="33"/>
      <c r="BH71" s="33"/>
      <c r="BI71" s="81"/>
      <c r="BJ71" s="81"/>
      <c r="BK71" s="81"/>
      <c r="BL71" s="34"/>
    </row>
    <row r="72" spans="4:64" ht="16.5">
      <c r="D72" s="33"/>
      <c r="E72" s="33"/>
      <c r="F72" s="33"/>
      <c r="G72" s="81"/>
      <c r="H72" s="81"/>
      <c r="I72" s="81"/>
      <c r="J72" s="34"/>
      <c r="AE72" s="33"/>
      <c r="AF72" s="33"/>
      <c r="AG72" s="33"/>
      <c r="AH72" s="81"/>
      <c r="AI72" s="81"/>
      <c r="AJ72" s="81"/>
      <c r="AK72" s="34"/>
      <c r="BF72" s="33"/>
      <c r="BG72" s="33"/>
      <c r="BH72" s="33"/>
      <c r="BI72" s="81"/>
      <c r="BJ72" s="81"/>
      <c r="BK72" s="81"/>
      <c r="BL72" s="34"/>
    </row>
    <row r="73" spans="4:64" ht="16.5">
      <c r="D73" s="33"/>
      <c r="E73" s="33"/>
      <c r="F73" s="33"/>
      <c r="G73" s="81"/>
      <c r="H73" s="81"/>
      <c r="I73" s="81"/>
      <c r="J73" s="34"/>
      <c r="AE73" s="33"/>
      <c r="AF73" s="33"/>
      <c r="AG73" s="33"/>
      <c r="AH73" s="81"/>
      <c r="AI73" s="81"/>
      <c r="AJ73" s="81"/>
      <c r="AK73" s="34"/>
      <c r="BF73" s="33"/>
      <c r="BG73" s="33"/>
      <c r="BH73" s="33"/>
      <c r="BI73" s="81"/>
      <c r="BJ73" s="81"/>
      <c r="BK73" s="81"/>
      <c r="BL73" s="34"/>
    </row>
    <row r="74" spans="4:64" ht="16.5">
      <c r="D74" s="33"/>
      <c r="E74" s="33"/>
      <c r="F74" s="33"/>
      <c r="G74" s="81"/>
      <c r="H74" s="81"/>
      <c r="I74" s="81"/>
      <c r="J74" s="34"/>
      <c r="AE74" s="33"/>
      <c r="AF74" s="33"/>
      <c r="AG74" s="33"/>
      <c r="AH74" s="81"/>
      <c r="AI74" s="81"/>
      <c r="AJ74" s="81"/>
      <c r="AK74" s="34"/>
      <c r="BF74" s="33"/>
      <c r="BG74" s="33"/>
      <c r="BH74" s="33"/>
      <c r="BI74" s="81"/>
      <c r="BJ74" s="81"/>
      <c r="BK74" s="81"/>
      <c r="BL74" s="34"/>
    </row>
    <row r="75" spans="4:64" ht="16.5">
      <c r="D75" s="33"/>
      <c r="E75" s="33"/>
      <c r="F75" s="33"/>
      <c r="G75" s="81"/>
      <c r="H75" s="81"/>
      <c r="I75" s="81"/>
      <c r="J75" s="34"/>
      <c r="AE75" s="33"/>
      <c r="AF75" s="33"/>
      <c r="AG75" s="33"/>
      <c r="AH75" s="81"/>
      <c r="AI75" s="81"/>
      <c r="AJ75" s="81"/>
      <c r="AK75" s="34"/>
      <c r="BF75" s="33"/>
      <c r="BG75" s="33"/>
      <c r="BH75" s="33"/>
      <c r="BI75" s="81"/>
      <c r="BJ75" s="81"/>
      <c r="BK75" s="81"/>
      <c r="BL75" s="34"/>
    </row>
    <row r="76" spans="4:64" ht="16.5">
      <c r="D76" s="33"/>
      <c r="E76" s="33"/>
      <c r="F76" s="33"/>
      <c r="G76" s="81"/>
      <c r="H76" s="81"/>
      <c r="I76" s="81"/>
      <c r="J76" s="34"/>
      <c r="AE76" s="33"/>
      <c r="AF76" s="33"/>
      <c r="AG76" s="33"/>
      <c r="AH76" s="81"/>
      <c r="AI76" s="81"/>
      <c r="AJ76" s="81"/>
      <c r="AK76" s="34"/>
      <c r="BF76" s="33"/>
      <c r="BG76" s="33"/>
      <c r="BH76" s="33"/>
      <c r="BI76" s="81"/>
      <c r="BJ76" s="81"/>
      <c r="BK76" s="81"/>
      <c r="BL76" s="34"/>
    </row>
    <row r="77" spans="4:64" ht="16.5">
      <c r="D77" s="33"/>
      <c r="E77" s="33"/>
      <c r="F77" s="33"/>
      <c r="G77" s="81"/>
      <c r="H77" s="81"/>
      <c r="I77" s="81"/>
      <c r="J77" s="34"/>
      <c r="AE77" s="33"/>
      <c r="AF77" s="33"/>
      <c r="AG77" s="33"/>
      <c r="AH77" s="81"/>
      <c r="AI77" s="81"/>
      <c r="AJ77" s="81"/>
      <c r="AK77" s="34"/>
      <c r="BF77" s="33"/>
      <c r="BG77" s="33"/>
      <c r="BH77" s="33"/>
      <c r="BI77" s="81"/>
      <c r="BJ77" s="81"/>
      <c r="BK77" s="81"/>
      <c r="BL77" s="34"/>
    </row>
    <row r="78" spans="4:64" ht="16.5">
      <c r="D78" s="33"/>
      <c r="E78" s="33"/>
      <c r="F78" s="33"/>
      <c r="G78" s="81"/>
      <c r="H78" s="81"/>
      <c r="I78" s="81"/>
      <c r="J78" s="34"/>
      <c r="AE78" s="33"/>
      <c r="AF78" s="33"/>
      <c r="AG78" s="33"/>
      <c r="AH78" s="81"/>
      <c r="AI78" s="81"/>
      <c r="AJ78" s="81"/>
      <c r="AK78" s="34"/>
      <c r="BF78" s="33"/>
      <c r="BG78" s="33"/>
      <c r="BH78" s="33"/>
      <c r="BI78" s="81"/>
      <c r="BJ78" s="81"/>
      <c r="BK78" s="81"/>
      <c r="BL78" s="34"/>
    </row>
    <row r="79" spans="4:64" ht="16.5">
      <c r="D79" s="33"/>
      <c r="E79" s="33"/>
      <c r="F79" s="33"/>
      <c r="G79" s="81"/>
      <c r="H79" s="81"/>
      <c r="I79" s="81"/>
      <c r="J79" s="34"/>
      <c r="AE79" s="33"/>
      <c r="AF79" s="33"/>
      <c r="AG79" s="33"/>
      <c r="AH79" s="81"/>
      <c r="AI79" s="81"/>
      <c r="AJ79" s="81"/>
      <c r="AK79" s="34"/>
      <c r="BF79" s="33"/>
      <c r="BG79" s="33"/>
      <c r="BH79" s="33"/>
      <c r="BI79" s="81"/>
      <c r="BJ79" s="81"/>
      <c r="BK79" s="81"/>
      <c r="BL79" s="34"/>
    </row>
    <row r="80" spans="4:64" ht="16.5">
      <c r="D80" s="33"/>
      <c r="E80" s="33"/>
      <c r="F80" s="33"/>
      <c r="G80" s="81"/>
      <c r="H80" s="81"/>
      <c r="I80" s="81"/>
      <c r="J80" s="34"/>
      <c r="AE80" s="33"/>
      <c r="AF80" s="33"/>
      <c r="AG80" s="33"/>
      <c r="AH80" s="81"/>
      <c r="AI80" s="81"/>
      <c r="AJ80" s="81"/>
      <c r="AK80" s="34"/>
      <c r="BF80" s="33"/>
      <c r="BG80" s="33"/>
      <c r="BH80" s="33"/>
      <c r="BI80" s="81"/>
      <c r="BJ80" s="81"/>
      <c r="BK80" s="81"/>
      <c r="BL80" s="34"/>
    </row>
    <row r="81" spans="4:64" ht="16.5">
      <c r="D81" s="33"/>
      <c r="E81" s="33"/>
      <c r="F81" s="33"/>
      <c r="G81" s="81"/>
      <c r="H81" s="81"/>
      <c r="I81" s="81"/>
      <c r="J81" s="34"/>
      <c r="AE81" s="33"/>
      <c r="AF81" s="33"/>
      <c r="AG81" s="33"/>
      <c r="AH81" s="81"/>
      <c r="AI81" s="81"/>
      <c r="AJ81" s="81"/>
      <c r="AK81" s="34"/>
      <c r="BF81" s="33"/>
      <c r="BG81" s="33"/>
      <c r="BH81" s="33"/>
      <c r="BI81" s="81"/>
      <c r="BJ81" s="81"/>
      <c r="BK81" s="81"/>
      <c r="BL81" s="34"/>
    </row>
    <row r="82" spans="4:64" ht="16.5">
      <c r="D82" s="33"/>
      <c r="E82" s="33"/>
      <c r="F82" s="33"/>
      <c r="G82" s="81"/>
      <c r="H82" s="81"/>
      <c r="I82" s="81"/>
      <c r="J82" s="34"/>
      <c r="AE82" s="33"/>
      <c r="AF82" s="33"/>
      <c r="AG82" s="33"/>
      <c r="AH82" s="81"/>
      <c r="AI82" s="81"/>
      <c r="AJ82" s="81"/>
      <c r="AK82" s="34"/>
      <c r="BF82" s="33"/>
      <c r="BG82" s="33"/>
      <c r="BH82" s="33"/>
      <c r="BI82" s="81"/>
      <c r="BJ82" s="81"/>
      <c r="BK82" s="81"/>
      <c r="BL82" s="34"/>
    </row>
    <row r="83" spans="4:64" ht="16.5">
      <c r="D83" s="33"/>
      <c r="E83" s="33"/>
      <c r="F83" s="33"/>
      <c r="G83" s="81"/>
      <c r="H83" s="81"/>
      <c r="I83" s="81"/>
      <c r="J83" s="34"/>
      <c r="AE83" s="33"/>
      <c r="AF83" s="33"/>
      <c r="AG83" s="33"/>
      <c r="AH83" s="81"/>
      <c r="AI83" s="81"/>
      <c r="AJ83" s="81"/>
      <c r="AK83" s="34"/>
      <c r="BF83" s="33"/>
      <c r="BG83" s="33"/>
      <c r="BH83" s="33"/>
      <c r="BI83" s="81"/>
      <c r="BJ83" s="81"/>
      <c r="BK83" s="81"/>
      <c r="BL83" s="34"/>
    </row>
    <row r="84" spans="4:64" ht="16.5">
      <c r="D84" s="33"/>
      <c r="E84" s="33"/>
      <c r="F84" s="33"/>
      <c r="G84" s="81"/>
      <c r="H84" s="81"/>
      <c r="I84" s="81"/>
      <c r="J84" s="34"/>
      <c r="AE84" s="33"/>
      <c r="AF84" s="33"/>
      <c r="AG84" s="33"/>
      <c r="AH84" s="81"/>
      <c r="AI84" s="81"/>
      <c r="AJ84" s="81"/>
      <c r="AK84" s="34"/>
      <c r="BF84" s="33"/>
      <c r="BG84" s="33"/>
      <c r="BH84" s="33"/>
      <c r="BI84" s="81"/>
      <c r="BJ84" s="81"/>
      <c r="BK84" s="81"/>
      <c r="BL84" s="34"/>
    </row>
    <row r="85" spans="4:64" ht="16.5">
      <c r="D85" s="33"/>
      <c r="E85" s="33"/>
      <c r="F85" s="33"/>
      <c r="G85" s="81"/>
      <c r="H85" s="81"/>
      <c r="I85" s="81"/>
      <c r="J85" s="34"/>
      <c r="AE85" s="33"/>
      <c r="AF85" s="33"/>
      <c r="AG85" s="33"/>
      <c r="AH85" s="81"/>
      <c r="AI85" s="81"/>
      <c r="AJ85" s="81"/>
      <c r="AK85" s="34"/>
      <c r="BF85" s="33"/>
      <c r="BG85" s="33"/>
      <c r="BH85" s="33"/>
      <c r="BI85" s="81"/>
      <c r="BJ85" s="81"/>
      <c r="BK85" s="81"/>
      <c r="BL85" s="34"/>
    </row>
    <row r="86" spans="4:64" ht="16.5">
      <c r="D86" s="33"/>
      <c r="E86" s="33"/>
      <c r="F86" s="33"/>
      <c r="G86" s="81"/>
      <c r="H86" s="81"/>
      <c r="I86" s="81"/>
      <c r="J86" s="34"/>
      <c r="AE86" s="33"/>
      <c r="AF86" s="33"/>
      <c r="AG86" s="33"/>
      <c r="AH86" s="81"/>
      <c r="AI86" s="81"/>
      <c r="AJ86" s="81"/>
      <c r="AK86" s="34"/>
      <c r="BF86" s="33"/>
      <c r="BG86" s="33"/>
      <c r="BH86" s="33"/>
      <c r="BI86" s="81"/>
      <c r="BJ86" s="81"/>
      <c r="BK86" s="81"/>
      <c r="BL86" s="34"/>
    </row>
    <row r="87" spans="4:64" ht="16.5">
      <c r="D87" s="33"/>
      <c r="E87" s="33"/>
      <c r="F87" s="33"/>
      <c r="G87" s="81"/>
      <c r="H87" s="81"/>
      <c r="I87" s="81"/>
      <c r="J87" s="34"/>
      <c r="AE87" s="33"/>
      <c r="AF87" s="33"/>
      <c r="AG87" s="33"/>
      <c r="AH87" s="81"/>
      <c r="AI87" s="81"/>
      <c r="AJ87" s="81"/>
      <c r="AK87" s="34"/>
      <c r="BF87" s="33"/>
      <c r="BG87" s="33"/>
      <c r="BH87" s="33"/>
      <c r="BI87" s="81"/>
      <c r="BJ87" s="81"/>
      <c r="BK87" s="81"/>
      <c r="BL87" s="34"/>
    </row>
    <row r="88" spans="4:64" ht="16.5">
      <c r="D88" s="33"/>
      <c r="E88" s="33"/>
      <c r="F88" s="33"/>
      <c r="G88" s="81"/>
      <c r="H88" s="81"/>
      <c r="I88" s="81"/>
      <c r="J88" s="34"/>
      <c r="AE88" s="33"/>
      <c r="AF88" s="33"/>
      <c r="AG88" s="33"/>
      <c r="AH88" s="81"/>
      <c r="AI88" s="81"/>
      <c r="AJ88" s="81"/>
      <c r="AK88" s="34"/>
      <c r="BF88" s="33"/>
      <c r="BG88" s="33"/>
      <c r="BH88" s="33"/>
      <c r="BI88" s="81"/>
      <c r="BJ88" s="81"/>
      <c r="BK88" s="81"/>
      <c r="BL88" s="34"/>
    </row>
    <row r="89" spans="4:64" ht="16.5">
      <c r="D89" s="33"/>
      <c r="E89" s="33"/>
      <c r="F89" s="33"/>
      <c r="G89" s="81"/>
      <c r="H89" s="81"/>
      <c r="I89" s="81"/>
      <c r="J89" s="34"/>
      <c r="AE89" s="33"/>
      <c r="AF89" s="33"/>
      <c r="AG89" s="33"/>
      <c r="AH89" s="81"/>
      <c r="AI89" s="81"/>
      <c r="AJ89" s="81"/>
      <c r="AK89" s="34"/>
      <c r="BF89" s="33"/>
      <c r="BG89" s="33"/>
      <c r="BH89" s="33"/>
      <c r="BI89" s="81"/>
      <c r="BJ89" s="81"/>
      <c r="BK89" s="81"/>
      <c r="BL89" s="34"/>
    </row>
    <row r="90" spans="4:64" ht="16.5">
      <c r="D90" s="33"/>
      <c r="E90" s="33"/>
      <c r="F90" s="33"/>
      <c r="G90" s="81"/>
      <c r="H90" s="81"/>
      <c r="I90" s="81"/>
      <c r="J90" s="34"/>
      <c r="AE90" s="33"/>
      <c r="AF90" s="33"/>
      <c r="AG90" s="33"/>
      <c r="AH90" s="81"/>
      <c r="AI90" s="81"/>
      <c r="AJ90" s="81"/>
      <c r="AK90" s="34"/>
      <c r="BF90" s="33"/>
      <c r="BG90" s="33"/>
      <c r="BH90" s="33"/>
      <c r="BI90" s="81"/>
      <c r="BJ90" s="81"/>
      <c r="BK90" s="81"/>
      <c r="BL90" s="34"/>
    </row>
    <row r="91" spans="4:64" ht="16.5">
      <c r="D91" s="33"/>
      <c r="E91" s="33"/>
      <c r="F91" s="33"/>
      <c r="G91" s="81"/>
      <c r="H91" s="81"/>
      <c r="I91" s="81"/>
      <c r="J91" s="34"/>
      <c r="AE91" s="33"/>
      <c r="AF91" s="33"/>
      <c r="AG91" s="33"/>
      <c r="AH91" s="81"/>
      <c r="AI91" s="81"/>
      <c r="AJ91" s="81"/>
      <c r="AK91" s="34"/>
      <c r="BF91" s="33"/>
      <c r="BG91" s="33"/>
      <c r="BH91" s="33"/>
      <c r="BI91" s="81"/>
      <c r="BJ91" s="81"/>
      <c r="BK91" s="81"/>
      <c r="BL91" s="34"/>
    </row>
    <row r="92" spans="4:64" ht="16.5">
      <c r="D92" s="33"/>
      <c r="E92" s="33"/>
      <c r="F92" s="33"/>
      <c r="G92" s="81"/>
      <c r="H92" s="81"/>
      <c r="I92" s="81"/>
      <c r="J92" s="34"/>
      <c r="AE92" s="33"/>
      <c r="AF92" s="33"/>
      <c r="AG92" s="33"/>
      <c r="AH92" s="81"/>
      <c r="AI92" s="81"/>
      <c r="AJ92" s="81"/>
      <c r="AK92" s="34"/>
      <c r="BF92" s="33"/>
      <c r="BG92" s="33"/>
      <c r="BH92" s="33"/>
      <c r="BI92" s="81"/>
      <c r="BJ92" s="81"/>
      <c r="BK92" s="81"/>
      <c r="BL92" s="34"/>
    </row>
    <row r="93" spans="4:64" ht="16.5">
      <c r="D93" s="33"/>
      <c r="E93" s="33"/>
      <c r="F93" s="33"/>
      <c r="G93" s="81"/>
      <c r="H93" s="81"/>
      <c r="I93" s="81"/>
      <c r="J93" s="34"/>
      <c r="AE93" s="33"/>
      <c r="AF93" s="33"/>
      <c r="AG93" s="33"/>
      <c r="AH93" s="81"/>
      <c r="AI93" s="81"/>
      <c r="AJ93" s="81"/>
      <c r="AK93" s="34"/>
      <c r="BF93" s="33"/>
      <c r="BG93" s="33"/>
      <c r="BH93" s="33"/>
      <c r="BI93" s="81"/>
      <c r="BJ93" s="81"/>
      <c r="BK93" s="81"/>
      <c r="BL93" s="34"/>
    </row>
    <row r="94" spans="4:64" ht="16.5">
      <c r="D94" s="33"/>
      <c r="E94" s="33"/>
      <c r="F94" s="33"/>
      <c r="G94" s="81"/>
      <c r="H94" s="81"/>
      <c r="I94" s="81"/>
      <c r="J94" s="34"/>
      <c r="AE94" s="33"/>
      <c r="AF94" s="33"/>
      <c r="AG94" s="33"/>
      <c r="AH94" s="81"/>
      <c r="AI94" s="81"/>
      <c r="AJ94" s="81"/>
      <c r="AK94" s="34"/>
      <c r="BF94" s="33"/>
      <c r="BG94" s="33"/>
      <c r="BH94" s="33"/>
      <c r="BI94" s="81"/>
      <c r="BJ94" s="81"/>
      <c r="BK94" s="81"/>
      <c r="BL94" s="34"/>
    </row>
    <row r="95" spans="4:64" ht="16.5">
      <c r="D95" s="33"/>
      <c r="E95" s="33"/>
      <c r="F95" s="33"/>
      <c r="G95" s="81"/>
      <c r="H95" s="81"/>
      <c r="I95" s="81"/>
      <c r="J95" s="34"/>
      <c r="AE95" s="33"/>
      <c r="AF95" s="33"/>
      <c r="AG95" s="33"/>
      <c r="AH95" s="81"/>
      <c r="AI95" s="81"/>
      <c r="AJ95" s="81"/>
      <c r="AK95" s="34"/>
      <c r="BF95" s="33"/>
      <c r="BG95" s="33"/>
      <c r="BH95" s="33"/>
      <c r="BI95" s="81"/>
      <c r="BJ95" s="81"/>
      <c r="BK95" s="81"/>
      <c r="BL95" s="34"/>
    </row>
    <row r="96" spans="4:64" ht="16.5">
      <c r="D96" s="33"/>
      <c r="E96" s="33"/>
      <c r="F96" s="33"/>
    </row>
    <row r="97" spans="4:6" ht="16.5">
      <c r="D97" s="33"/>
      <c r="E97" s="33"/>
      <c r="F97" s="33"/>
    </row>
    <row r="98" spans="4:6" ht="16.5">
      <c r="D98" s="33"/>
      <c r="E98" s="33"/>
      <c r="F98" s="33"/>
    </row>
    <row r="99" spans="4:6" ht="16.5">
      <c r="D99" s="33"/>
      <c r="E99" s="33"/>
      <c r="F99" s="33"/>
    </row>
    <row r="100" spans="4:6" ht="16.5">
      <c r="D100" s="33"/>
      <c r="E100" s="33"/>
      <c r="F100" s="33"/>
    </row>
    <row r="101" spans="4:6" ht="16.5">
      <c r="D101" s="33"/>
      <c r="E101" s="33"/>
      <c r="F101" s="33"/>
    </row>
  </sheetData>
  <mergeCells count="81">
    <mergeCell ref="B47:B48"/>
    <mergeCell ref="B8:B9"/>
    <mergeCell ref="B3:B6"/>
    <mergeCell ref="B12:B13"/>
    <mergeCell ref="B14:B16"/>
    <mergeCell ref="B24:B25"/>
    <mergeCell ref="B26:B27"/>
    <mergeCell ref="B36:B37"/>
    <mergeCell ref="B41:B44"/>
    <mergeCell ref="B45:B46"/>
    <mergeCell ref="A3:A6"/>
    <mergeCell ref="C3:C6"/>
    <mergeCell ref="D3:R3"/>
    <mergeCell ref="S3:U4"/>
    <mergeCell ref="V3:X4"/>
    <mergeCell ref="Y3:AA4"/>
    <mergeCell ref="G5:I5"/>
    <mergeCell ref="J5:L5"/>
    <mergeCell ref="M5:O5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D4:F5"/>
    <mergeCell ref="G4:R4"/>
    <mergeCell ref="P5:R5"/>
    <mergeCell ref="BF4:BH5"/>
    <mergeCell ref="BI4:BT4"/>
    <mergeCell ref="BF3:BT3"/>
    <mergeCell ref="BC3:BE4"/>
    <mergeCell ref="AY5:AY6"/>
    <mergeCell ref="BU3:BW4"/>
    <mergeCell ref="BX3:BZ4"/>
    <mergeCell ref="CA3:CC4"/>
    <mergeCell ref="CD3:CF4"/>
    <mergeCell ref="BI5:BK5"/>
    <mergeCell ref="BL5:BN5"/>
    <mergeCell ref="BY5:BY6"/>
    <mergeCell ref="BZ5:BZ6"/>
    <mergeCell ref="CA5:CA6"/>
    <mergeCell ref="CB5:CB6"/>
    <mergeCell ref="CC5:CC6"/>
    <mergeCell ref="BO5:BQ5"/>
    <mergeCell ref="BR5:BT5"/>
    <mergeCell ref="BU5:BU6"/>
    <mergeCell ref="BV5:BV6"/>
    <mergeCell ref="BW5:BW6"/>
    <mergeCell ref="AB3:AD4"/>
    <mergeCell ref="AE3:AS3"/>
    <mergeCell ref="AT3:AV4"/>
    <mergeCell ref="AW3:AY4"/>
    <mergeCell ref="AZ3:BB4"/>
    <mergeCell ref="AE4:AG5"/>
    <mergeCell ref="AH4:AS4"/>
    <mergeCell ref="AX5:AX6"/>
    <mergeCell ref="AD5:AD6"/>
    <mergeCell ref="AH5:AJ5"/>
    <mergeCell ref="AK5:AM5"/>
    <mergeCell ref="AN5:AP5"/>
    <mergeCell ref="AQ5:AS5"/>
    <mergeCell ref="BX5:BX6"/>
    <mergeCell ref="CD5:CD6"/>
    <mergeCell ref="CE5:CE6"/>
    <mergeCell ref="CF5:CF6"/>
    <mergeCell ref="AB5:AB6"/>
    <mergeCell ref="AC5:AC6"/>
    <mergeCell ref="AZ5:AZ6"/>
    <mergeCell ref="BA5:BA6"/>
    <mergeCell ref="BB5:BB6"/>
    <mergeCell ref="BC5:BC6"/>
    <mergeCell ref="BD5:BD6"/>
    <mergeCell ref="BE5:BE6"/>
    <mergeCell ref="AT5:AT6"/>
    <mergeCell ref="AU5:AU6"/>
    <mergeCell ref="AV5:AV6"/>
    <mergeCell ref="AW5:AW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25" max="121" man="1"/>
  </rowBreaks>
  <colBreaks count="5" manualBreakCount="5">
    <brk id="18" max="53" man="1"/>
    <brk id="30" max="1048575" man="1"/>
    <brk id="45" max="1048575" man="1"/>
    <brk id="57" max="1048575" man="1"/>
    <brk id="7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V33"/>
  <sheetViews>
    <sheetView view="pageBreakPreview" zoomScale="90" zoomScaleNormal="80" zoomScaleSheetLayoutView="90" workbookViewId="0">
      <pane xSplit="3" ySplit="10" topLeftCell="D11" activePane="bottomRight" state="frozen"/>
      <selection pane="topRight" activeCell="C1" sqref="C1"/>
      <selection pane="bottomLeft" activeCell="A11" sqref="A11"/>
      <selection pane="bottomRight" activeCell="B11" sqref="B11"/>
    </sheetView>
  </sheetViews>
  <sheetFormatPr defaultRowHeight="15"/>
  <cols>
    <col min="2" max="2" width="21" customWidth="1"/>
    <col min="3" max="3" width="27" customWidth="1"/>
    <col min="4" max="4" width="10.140625" bestFit="1" customWidth="1"/>
    <col min="5" max="5" width="11.140625" customWidth="1"/>
    <col min="6" max="6" width="10.140625" bestFit="1" customWidth="1"/>
    <col min="7" max="8" width="9.28515625" bestFit="1" customWidth="1"/>
    <col min="9" max="9" width="10.140625" bestFit="1" customWidth="1"/>
    <col min="10" max="20" width="9.28515625" bestFit="1" customWidth="1"/>
    <col min="37" max="39" width="10.140625" customWidth="1"/>
    <col min="46" max="46" width="10.5703125" customWidth="1"/>
    <col min="48" max="48" width="12.140625" customWidth="1"/>
  </cols>
  <sheetData>
    <row r="1" spans="1:48" ht="18">
      <c r="D1" s="6"/>
      <c r="V1" s="6"/>
      <c r="W1" s="6"/>
      <c r="X1" s="6"/>
      <c r="Y1" s="4"/>
      <c r="Z1" s="4"/>
      <c r="AA1" s="4"/>
      <c r="AB1" s="4"/>
      <c r="AC1" s="4"/>
      <c r="AD1" s="4"/>
      <c r="AE1" s="6"/>
      <c r="AF1" s="6"/>
      <c r="AG1" s="6"/>
      <c r="AH1" s="4"/>
      <c r="AI1" s="4"/>
      <c r="AJ1" s="4"/>
      <c r="AK1" s="4"/>
      <c r="AL1" s="4"/>
      <c r="AM1" s="4"/>
      <c r="AN1" s="6"/>
      <c r="AO1" s="6"/>
      <c r="AP1" s="6"/>
      <c r="AQ1" s="4"/>
      <c r="AR1" s="4"/>
      <c r="AS1" s="4"/>
      <c r="AT1" s="4"/>
      <c r="AU1" s="4"/>
      <c r="AV1" s="4"/>
    </row>
    <row r="2" spans="1:48" ht="15.75">
      <c r="A2" s="48"/>
      <c r="B2" s="48"/>
      <c r="C2" s="48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7"/>
      <c r="W2" s="45"/>
      <c r="X2" s="45"/>
      <c r="Y2" s="45"/>
      <c r="Z2" s="45"/>
      <c r="AA2" s="45"/>
      <c r="AB2" s="45"/>
      <c r="AC2" s="45"/>
      <c r="AD2" s="45"/>
      <c r="AE2" s="47"/>
      <c r="AF2" s="45"/>
      <c r="AG2" s="45"/>
      <c r="AH2" s="45"/>
      <c r="AI2" s="45"/>
      <c r="AJ2" s="45"/>
      <c r="AK2" s="45"/>
      <c r="AL2" s="45"/>
      <c r="AM2" s="45"/>
      <c r="AN2" s="47"/>
      <c r="AO2" s="45"/>
      <c r="AP2" s="45"/>
      <c r="AQ2" s="45"/>
      <c r="AR2" s="45"/>
      <c r="AS2" s="45"/>
      <c r="AT2" s="45"/>
      <c r="AU2" s="45"/>
      <c r="AV2" s="45"/>
    </row>
    <row r="3" spans="1:48" ht="15" customHeight="1">
      <c r="A3" s="183" t="s">
        <v>13</v>
      </c>
      <c r="B3" s="169" t="s">
        <v>130</v>
      </c>
      <c r="C3" s="186" t="s">
        <v>3</v>
      </c>
      <c r="D3" s="177" t="s">
        <v>14</v>
      </c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7" t="s">
        <v>14</v>
      </c>
      <c r="Q3" s="178"/>
      <c r="R3" s="178"/>
      <c r="S3" s="178"/>
      <c r="T3" s="178"/>
      <c r="U3" s="178"/>
      <c r="V3" s="146" t="s">
        <v>32</v>
      </c>
      <c r="W3" s="146"/>
      <c r="X3" s="146"/>
      <c r="Y3" s="146"/>
      <c r="Z3" s="146"/>
      <c r="AA3" s="146"/>
      <c r="AB3" s="146"/>
      <c r="AC3" s="146"/>
      <c r="AD3" s="146"/>
      <c r="AE3" s="181" t="s">
        <v>69</v>
      </c>
      <c r="AF3" s="181"/>
      <c r="AG3" s="181"/>
      <c r="AH3" s="181"/>
      <c r="AI3" s="181"/>
      <c r="AJ3" s="181"/>
      <c r="AK3" s="181"/>
      <c r="AL3" s="181"/>
      <c r="AM3" s="181"/>
      <c r="AN3" s="146" t="s">
        <v>70</v>
      </c>
      <c r="AO3" s="146"/>
      <c r="AP3" s="146"/>
      <c r="AQ3" s="146"/>
      <c r="AR3" s="146"/>
      <c r="AS3" s="146"/>
      <c r="AT3" s="146"/>
      <c r="AU3" s="146"/>
      <c r="AV3" s="146"/>
    </row>
    <row r="4" spans="1:48" ht="17.25" customHeight="1">
      <c r="A4" s="184"/>
      <c r="B4" s="170"/>
      <c r="C4" s="187"/>
      <c r="D4" s="177" t="s">
        <v>129</v>
      </c>
      <c r="E4" s="178"/>
      <c r="F4" s="178"/>
      <c r="G4" s="178"/>
      <c r="H4" s="178"/>
      <c r="I4" s="179"/>
      <c r="J4" s="177" t="s">
        <v>129</v>
      </c>
      <c r="K4" s="178"/>
      <c r="L4" s="178"/>
      <c r="M4" s="178"/>
      <c r="N4" s="178"/>
      <c r="O4" s="179"/>
      <c r="P4" s="177" t="s">
        <v>129</v>
      </c>
      <c r="Q4" s="178"/>
      <c r="R4" s="178"/>
      <c r="S4" s="178"/>
      <c r="T4" s="178"/>
      <c r="U4" s="179"/>
      <c r="V4" s="181" t="s">
        <v>129</v>
      </c>
      <c r="W4" s="181"/>
      <c r="X4" s="181"/>
      <c r="Y4" s="181"/>
      <c r="Z4" s="181"/>
      <c r="AA4" s="181"/>
      <c r="AB4" s="181"/>
      <c r="AC4" s="181"/>
      <c r="AD4" s="181"/>
      <c r="AE4" s="181" t="s">
        <v>129</v>
      </c>
      <c r="AF4" s="181"/>
      <c r="AG4" s="181"/>
      <c r="AH4" s="181"/>
      <c r="AI4" s="181"/>
      <c r="AJ4" s="181"/>
      <c r="AK4" s="181"/>
      <c r="AL4" s="181"/>
      <c r="AM4" s="181"/>
      <c r="AN4" s="181" t="s">
        <v>129</v>
      </c>
      <c r="AO4" s="181"/>
      <c r="AP4" s="181"/>
      <c r="AQ4" s="181"/>
      <c r="AR4" s="181"/>
      <c r="AS4" s="181"/>
      <c r="AT4" s="181"/>
      <c r="AU4" s="181"/>
      <c r="AV4" s="181"/>
    </row>
    <row r="5" spans="1:48" ht="15" customHeight="1">
      <c r="A5" s="184"/>
      <c r="B5" s="170"/>
      <c r="C5" s="187"/>
      <c r="D5" s="177" t="s">
        <v>116</v>
      </c>
      <c r="E5" s="178"/>
      <c r="F5" s="178"/>
      <c r="G5" s="178"/>
      <c r="H5" s="178"/>
      <c r="I5" s="179"/>
      <c r="J5" s="177" t="s">
        <v>117</v>
      </c>
      <c r="K5" s="178"/>
      <c r="L5" s="178"/>
      <c r="M5" s="178"/>
      <c r="N5" s="178"/>
      <c r="O5" s="179"/>
      <c r="P5" s="177" t="s">
        <v>118</v>
      </c>
      <c r="Q5" s="178"/>
      <c r="R5" s="178"/>
      <c r="S5" s="178"/>
      <c r="T5" s="178"/>
      <c r="U5" s="179"/>
      <c r="V5" s="176" t="s">
        <v>119</v>
      </c>
      <c r="W5" s="176"/>
      <c r="X5" s="176"/>
      <c r="Y5" s="176"/>
      <c r="Z5" s="176"/>
      <c r="AA5" s="176"/>
      <c r="AB5" s="176"/>
      <c r="AC5" s="176"/>
      <c r="AD5" s="176"/>
      <c r="AE5" s="176" t="s">
        <v>120</v>
      </c>
      <c r="AF5" s="176"/>
      <c r="AG5" s="176"/>
      <c r="AH5" s="176"/>
      <c r="AI5" s="176"/>
      <c r="AJ5" s="176"/>
      <c r="AK5" s="176"/>
      <c r="AL5" s="176"/>
      <c r="AM5" s="176"/>
      <c r="AN5" s="176" t="s">
        <v>121</v>
      </c>
      <c r="AO5" s="176"/>
      <c r="AP5" s="176"/>
      <c r="AQ5" s="176"/>
      <c r="AR5" s="176"/>
      <c r="AS5" s="176"/>
      <c r="AT5" s="176"/>
      <c r="AU5" s="176"/>
      <c r="AV5" s="176"/>
    </row>
    <row r="6" spans="1:48" ht="15" customHeight="1">
      <c r="A6" s="184"/>
      <c r="B6" s="170"/>
      <c r="C6" s="187"/>
      <c r="D6" s="177" t="s">
        <v>14</v>
      </c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46" t="s">
        <v>32</v>
      </c>
      <c r="W6" s="146"/>
      <c r="X6" s="146"/>
      <c r="Y6" s="146"/>
      <c r="Z6" s="146"/>
      <c r="AA6" s="146"/>
      <c r="AB6" s="146"/>
      <c r="AC6" s="146"/>
      <c r="AD6" s="146"/>
      <c r="AE6" s="146" t="s">
        <v>69</v>
      </c>
      <c r="AF6" s="146"/>
      <c r="AG6" s="146"/>
      <c r="AH6" s="146"/>
      <c r="AI6" s="146"/>
      <c r="AJ6" s="146"/>
      <c r="AK6" s="146"/>
      <c r="AL6" s="146"/>
      <c r="AM6" s="146"/>
      <c r="AN6" s="146" t="s">
        <v>70</v>
      </c>
      <c r="AO6" s="146"/>
      <c r="AP6" s="146"/>
      <c r="AQ6" s="146"/>
      <c r="AR6" s="146"/>
      <c r="AS6" s="146"/>
      <c r="AT6" s="146"/>
      <c r="AU6" s="146"/>
      <c r="AV6" s="146"/>
    </row>
    <row r="7" spans="1:48" ht="15" customHeight="1">
      <c r="A7" s="184"/>
      <c r="B7" s="170"/>
      <c r="C7" s="187"/>
      <c r="D7" s="177" t="s">
        <v>32</v>
      </c>
      <c r="E7" s="178"/>
      <c r="F7" s="178"/>
      <c r="G7" s="178"/>
      <c r="H7" s="178"/>
      <c r="I7" s="179"/>
      <c r="J7" s="177" t="s">
        <v>33</v>
      </c>
      <c r="K7" s="178"/>
      <c r="L7" s="178"/>
      <c r="M7" s="178"/>
      <c r="N7" s="178"/>
      <c r="O7" s="179"/>
      <c r="P7" s="177" t="s">
        <v>34</v>
      </c>
      <c r="Q7" s="178"/>
      <c r="R7" s="178"/>
      <c r="S7" s="178"/>
      <c r="T7" s="178"/>
      <c r="U7" s="179"/>
      <c r="V7" s="146" t="s">
        <v>16</v>
      </c>
      <c r="W7" s="146"/>
      <c r="X7" s="146"/>
      <c r="Y7" s="146" t="s">
        <v>17</v>
      </c>
      <c r="Z7" s="146"/>
      <c r="AA7" s="146"/>
      <c r="AB7" s="146" t="s">
        <v>18</v>
      </c>
      <c r="AC7" s="146"/>
      <c r="AD7" s="146"/>
      <c r="AE7" s="146" t="s">
        <v>16</v>
      </c>
      <c r="AF7" s="146"/>
      <c r="AG7" s="146"/>
      <c r="AH7" s="146" t="s">
        <v>17</v>
      </c>
      <c r="AI7" s="146"/>
      <c r="AJ7" s="146"/>
      <c r="AK7" s="146" t="s">
        <v>18</v>
      </c>
      <c r="AL7" s="146"/>
      <c r="AM7" s="146"/>
      <c r="AN7" s="146" t="s">
        <v>16</v>
      </c>
      <c r="AO7" s="146"/>
      <c r="AP7" s="146"/>
      <c r="AQ7" s="146" t="s">
        <v>17</v>
      </c>
      <c r="AR7" s="146"/>
      <c r="AS7" s="146"/>
      <c r="AT7" s="146" t="s">
        <v>18</v>
      </c>
      <c r="AU7" s="146"/>
      <c r="AV7" s="146"/>
    </row>
    <row r="8" spans="1:48" ht="15" customHeight="1">
      <c r="A8" s="184"/>
      <c r="B8" s="170"/>
      <c r="C8" s="187"/>
      <c r="D8" s="177" t="s">
        <v>1</v>
      </c>
      <c r="E8" s="178"/>
      <c r="F8" s="179"/>
      <c r="G8" s="177" t="s">
        <v>2</v>
      </c>
      <c r="H8" s="178"/>
      <c r="I8" s="179"/>
      <c r="J8" s="177" t="s">
        <v>1</v>
      </c>
      <c r="K8" s="178"/>
      <c r="L8" s="179"/>
      <c r="M8" s="177" t="s">
        <v>2</v>
      </c>
      <c r="N8" s="178"/>
      <c r="O8" s="179"/>
      <c r="P8" s="177" t="s">
        <v>1</v>
      </c>
      <c r="Q8" s="178"/>
      <c r="R8" s="179"/>
      <c r="S8" s="177" t="s">
        <v>2</v>
      </c>
      <c r="T8" s="178"/>
      <c r="U8" s="179"/>
      <c r="V8" s="146"/>
      <c r="W8" s="146"/>
      <c r="X8" s="146"/>
      <c r="Y8" s="146" t="s">
        <v>25</v>
      </c>
      <c r="Z8" s="146"/>
      <c r="AA8" s="146"/>
      <c r="AB8" s="146" t="s">
        <v>25</v>
      </c>
      <c r="AC8" s="146"/>
      <c r="AD8" s="146"/>
      <c r="AE8" s="146"/>
      <c r="AF8" s="146"/>
      <c r="AG8" s="146"/>
      <c r="AH8" s="146" t="s">
        <v>25</v>
      </c>
      <c r="AI8" s="146"/>
      <c r="AJ8" s="146"/>
      <c r="AK8" s="146" t="s">
        <v>25</v>
      </c>
      <c r="AL8" s="146"/>
      <c r="AM8" s="146"/>
      <c r="AN8" s="146"/>
      <c r="AO8" s="146"/>
      <c r="AP8" s="146"/>
      <c r="AQ8" s="146" t="s">
        <v>25</v>
      </c>
      <c r="AR8" s="146"/>
      <c r="AS8" s="146"/>
      <c r="AT8" s="146" t="s">
        <v>25</v>
      </c>
      <c r="AU8" s="146"/>
      <c r="AV8" s="146"/>
    </row>
    <row r="9" spans="1:48">
      <c r="A9" s="185"/>
      <c r="B9" s="171"/>
      <c r="C9" s="188"/>
      <c r="D9" s="46" t="s">
        <v>4</v>
      </c>
      <c r="E9" s="46" t="s">
        <v>5</v>
      </c>
      <c r="F9" s="46" t="s">
        <v>0</v>
      </c>
      <c r="G9" s="46" t="s">
        <v>4</v>
      </c>
      <c r="H9" s="46" t="s">
        <v>5</v>
      </c>
      <c r="I9" s="46" t="s">
        <v>0</v>
      </c>
      <c r="J9" s="46" t="s">
        <v>4</v>
      </c>
      <c r="K9" s="46" t="s">
        <v>5</v>
      </c>
      <c r="L9" s="46" t="s">
        <v>0</v>
      </c>
      <c r="M9" s="46" t="s">
        <v>4</v>
      </c>
      <c r="N9" s="46" t="s">
        <v>5</v>
      </c>
      <c r="O9" s="46" t="s">
        <v>0</v>
      </c>
      <c r="P9" s="46" t="s">
        <v>4</v>
      </c>
      <c r="Q9" s="46" t="s">
        <v>5</v>
      </c>
      <c r="R9" s="46" t="s">
        <v>0</v>
      </c>
      <c r="S9" s="46" t="s">
        <v>4</v>
      </c>
      <c r="T9" s="46" t="s">
        <v>5</v>
      </c>
      <c r="U9" s="46" t="s">
        <v>0</v>
      </c>
      <c r="V9" s="46" t="s">
        <v>4</v>
      </c>
      <c r="W9" s="46" t="s">
        <v>5</v>
      </c>
      <c r="X9" s="46" t="s">
        <v>0</v>
      </c>
      <c r="Y9" s="46" t="s">
        <v>4</v>
      </c>
      <c r="Z9" s="46" t="s">
        <v>5</v>
      </c>
      <c r="AA9" s="46" t="s">
        <v>0</v>
      </c>
      <c r="AB9" s="46" t="s">
        <v>4</v>
      </c>
      <c r="AC9" s="46" t="s">
        <v>5</v>
      </c>
      <c r="AD9" s="46" t="s">
        <v>0</v>
      </c>
      <c r="AE9" s="46" t="s">
        <v>4</v>
      </c>
      <c r="AF9" s="46" t="s">
        <v>5</v>
      </c>
      <c r="AG9" s="46" t="s">
        <v>0</v>
      </c>
      <c r="AH9" s="46" t="s">
        <v>4</v>
      </c>
      <c r="AI9" s="46" t="s">
        <v>5</v>
      </c>
      <c r="AJ9" s="46" t="s">
        <v>0</v>
      </c>
      <c r="AK9" s="46" t="s">
        <v>4</v>
      </c>
      <c r="AL9" s="46" t="s">
        <v>5</v>
      </c>
      <c r="AM9" s="46" t="s">
        <v>0</v>
      </c>
      <c r="AN9" s="46" t="s">
        <v>4</v>
      </c>
      <c r="AO9" s="46" t="s">
        <v>5</v>
      </c>
      <c r="AP9" s="46" t="s">
        <v>0</v>
      </c>
      <c r="AQ9" s="46" t="s">
        <v>4</v>
      </c>
      <c r="AR9" s="46" t="s">
        <v>5</v>
      </c>
      <c r="AS9" s="46" t="s">
        <v>0</v>
      </c>
      <c r="AT9" s="46" t="s">
        <v>4</v>
      </c>
      <c r="AU9" s="46" t="s">
        <v>5</v>
      </c>
      <c r="AV9" s="46" t="s">
        <v>0</v>
      </c>
    </row>
    <row r="10" spans="1:48" ht="15.75">
      <c r="A10" s="40">
        <v>1</v>
      </c>
      <c r="B10" s="40">
        <v>2</v>
      </c>
      <c r="C10" s="40">
        <v>3</v>
      </c>
      <c r="D10" s="40">
        <v>4</v>
      </c>
      <c r="E10" s="40">
        <v>5</v>
      </c>
      <c r="F10" s="40">
        <v>6</v>
      </c>
      <c r="G10" s="40">
        <v>7</v>
      </c>
      <c r="H10" s="40">
        <v>8</v>
      </c>
      <c r="I10" s="40">
        <v>9</v>
      </c>
      <c r="J10" s="40">
        <v>10</v>
      </c>
      <c r="K10" s="40">
        <v>11</v>
      </c>
      <c r="L10" s="40">
        <v>12</v>
      </c>
      <c r="M10" s="40">
        <v>13</v>
      </c>
      <c r="N10" s="40">
        <v>14</v>
      </c>
      <c r="O10" s="40">
        <v>15</v>
      </c>
      <c r="P10" s="40">
        <v>16</v>
      </c>
      <c r="Q10" s="40">
        <v>17</v>
      </c>
      <c r="R10" s="40">
        <v>18</v>
      </c>
      <c r="S10" s="40">
        <v>19</v>
      </c>
      <c r="T10" s="40">
        <v>20</v>
      </c>
      <c r="U10" s="40">
        <v>21</v>
      </c>
      <c r="V10" s="41">
        <v>4</v>
      </c>
      <c r="W10" s="41">
        <v>5</v>
      </c>
      <c r="X10" s="41">
        <v>6</v>
      </c>
      <c r="Y10" s="41">
        <v>7</v>
      </c>
      <c r="Z10" s="41">
        <v>8</v>
      </c>
      <c r="AA10" s="41">
        <v>9</v>
      </c>
      <c r="AB10" s="41">
        <v>10</v>
      </c>
      <c r="AC10" s="41">
        <v>11</v>
      </c>
      <c r="AD10" s="41">
        <v>12</v>
      </c>
      <c r="AE10" s="41">
        <v>4</v>
      </c>
      <c r="AF10" s="41">
        <v>5</v>
      </c>
      <c r="AG10" s="41">
        <v>6</v>
      </c>
      <c r="AH10" s="41">
        <v>7</v>
      </c>
      <c r="AI10" s="41">
        <v>8</v>
      </c>
      <c r="AJ10" s="41">
        <v>9</v>
      </c>
      <c r="AK10" s="41">
        <v>10</v>
      </c>
      <c r="AL10" s="41">
        <v>11</v>
      </c>
      <c r="AM10" s="41">
        <v>12</v>
      </c>
      <c r="AN10" s="41">
        <v>4</v>
      </c>
      <c r="AO10" s="41">
        <v>5</v>
      </c>
      <c r="AP10" s="41">
        <v>6</v>
      </c>
      <c r="AQ10" s="41">
        <v>7</v>
      </c>
      <c r="AR10" s="41">
        <v>8</v>
      </c>
      <c r="AS10" s="41">
        <v>9</v>
      </c>
      <c r="AT10" s="41">
        <v>10</v>
      </c>
      <c r="AU10" s="41">
        <v>11</v>
      </c>
      <c r="AV10" s="41">
        <v>12</v>
      </c>
    </row>
    <row r="11" spans="1:48" ht="40.5" customHeight="1">
      <c r="A11" s="42">
        <v>1</v>
      </c>
      <c r="B11" s="42" t="s">
        <v>131</v>
      </c>
      <c r="C11" s="119" t="s">
        <v>39</v>
      </c>
      <c r="D11" s="43">
        <f>135354+73836</f>
        <v>209190</v>
      </c>
      <c r="E11" s="43">
        <f>67066+34348</f>
        <v>101414</v>
      </c>
      <c r="F11" s="43">
        <f>D11+E11</f>
        <v>310604</v>
      </c>
      <c r="G11" s="43">
        <f>101235+31156</f>
        <v>132391</v>
      </c>
      <c r="H11" s="43">
        <f>44820+13558</f>
        <v>58378</v>
      </c>
      <c r="I11" s="43">
        <f>G11+H11</f>
        <v>190769</v>
      </c>
      <c r="J11" s="43">
        <f>11742+6051</f>
        <v>17793</v>
      </c>
      <c r="K11" s="43">
        <f>5728+2873</f>
        <v>8601</v>
      </c>
      <c r="L11" s="43">
        <f>J11+K11</f>
        <v>26394</v>
      </c>
      <c r="M11" s="43">
        <f>8205+2091</f>
        <v>10296</v>
      </c>
      <c r="N11" s="43">
        <f>3701+1015</f>
        <v>4716</v>
      </c>
      <c r="O11" s="43">
        <f>M11+N11</f>
        <v>15012</v>
      </c>
      <c r="P11" s="43">
        <f>6395+3176</f>
        <v>9571</v>
      </c>
      <c r="Q11" s="43">
        <f>6196+2995</f>
        <v>9191</v>
      </c>
      <c r="R11" s="43">
        <f>P11+Q11</f>
        <v>18762</v>
      </c>
      <c r="S11" s="43">
        <f>4694+1409</f>
        <v>6103</v>
      </c>
      <c r="T11" s="43">
        <f>4495+1306</f>
        <v>5801</v>
      </c>
      <c r="U11" s="43">
        <f>S11+T11</f>
        <v>11904</v>
      </c>
      <c r="V11" s="43">
        <f>G11</f>
        <v>132391</v>
      </c>
      <c r="W11" s="43">
        <f>H11</f>
        <v>58378</v>
      </c>
      <c r="X11" s="43">
        <f>I11</f>
        <v>190769</v>
      </c>
      <c r="Y11" s="43">
        <f>2431+47624</f>
        <v>50055</v>
      </c>
      <c r="Z11" s="43">
        <f>1333+20884</f>
        <v>22217</v>
      </c>
      <c r="AA11" s="43">
        <f>Y11+Z11</f>
        <v>72272</v>
      </c>
      <c r="AB11" s="44">
        <f t="shared" ref="AB11" si="0">Y11/V11%</f>
        <v>37.808461300239443</v>
      </c>
      <c r="AC11" s="44">
        <f t="shared" ref="AC11" si="1">Z11/W11%</f>
        <v>38.057144814827502</v>
      </c>
      <c r="AD11" s="44">
        <f t="shared" ref="AD11" si="2">AA11/X11%</f>
        <v>37.884561957131396</v>
      </c>
      <c r="AE11" s="43">
        <f>M11</f>
        <v>10296</v>
      </c>
      <c r="AF11" s="43">
        <f>N11</f>
        <v>4716</v>
      </c>
      <c r="AG11" s="43">
        <f>O11</f>
        <v>15012</v>
      </c>
      <c r="AH11" s="43">
        <f>123+3321</f>
        <v>3444</v>
      </c>
      <c r="AI11" s="43">
        <f>67+1482</f>
        <v>1549</v>
      </c>
      <c r="AJ11" s="43">
        <f t="shared" ref="AJ11" si="3">AH11+AI11</f>
        <v>4993</v>
      </c>
      <c r="AK11" s="44">
        <f t="shared" ref="AK11" si="4">AH11/AE11%</f>
        <v>33.449883449883451</v>
      </c>
      <c r="AL11" s="44">
        <f t="shared" ref="AL11" si="5">AI11/AF11%</f>
        <v>32.84563189143342</v>
      </c>
      <c r="AM11" s="44">
        <f t="shared" ref="AM11" si="6">AJ11/AG11%</f>
        <v>33.260058619770852</v>
      </c>
      <c r="AN11" s="43">
        <f>S11</f>
        <v>6103</v>
      </c>
      <c r="AO11" s="43">
        <f>T11</f>
        <v>5801</v>
      </c>
      <c r="AP11" s="43">
        <f>U11</f>
        <v>11904</v>
      </c>
      <c r="AQ11" s="43">
        <f>32+1475</f>
        <v>1507</v>
      </c>
      <c r="AR11" s="43">
        <f>30+1382</f>
        <v>1412</v>
      </c>
      <c r="AS11" s="43">
        <f t="shared" ref="AS11" si="7">AQ11+AR11</f>
        <v>2919</v>
      </c>
      <c r="AT11" s="44">
        <f t="shared" ref="AT11" si="8">AQ11/AN11%</f>
        <v>24.692774045551367</v>
      </c>
      <c r="AU11" s="44">
        <f t="shared" ref="AU11" si="9">AR11/AO11%</f>
        <v>24.340630925702467</v>
      </c>
      <c r="AV11" s="44">
        <f t="shared" ref="AV11" si="10">AS11/AP11%</f>
        <v>24.521169354838708</v>
      </c>
    </row>
    <row r="12" spans="1:48" ht="31.5">
      <c r="A12" s="42">
        <v>2</v>
      </c>
      <c r="B12" s="42" t="s">
        <v>132</v>
      </c>
      <c r="C12" s="119" t="s">
        <v>71</v>
      </c>
      <c r="D12" s="43">
        <v>55000</v>
      </c>
      <c r="E12" s="43">
        <v>42505</v>
      </c>
      <c r="F12" s="43">
        <f t="shared" ref="F12:F15" si="11">D12+E12</f>
        <v>97505</v>
      </c>
      <c r="G12" s="43">
        <v>45331</v>
      </c>
      <c r="H12" s="43">
        <v>35326</v>
      </c>
      <c r="I12" s="43">
        <f t="shared" ref="I12:I15" si="12">G12+H12</f>
        <v>80657</v>
      </c>
      <c r="J12" s="43">
        <v>12382</v>
      </c>
      <c r="K12" s="43">
        <v>8458</v>
      </c>
      <c r="L12" s="43">
        <f t="shared" ref="L12:L15" si="13">J12+K12</f>
        <v>20840</v>
      </c>
      <c r="M12" s="43">
        <v>10383</v>
      </c>
      <c r="N12" s="43">
        <v>7205</v>
      </c>
      <c r="O12" s="43">
        <f t="shared" ref="O12:O15" si="14">M12+N12</f>
        <v>17588</v>
      </c>
      <c r="P12" s="43">
        <v>3343</v>
      </c>
      <c r="Q12" s="43">
        <v>2296</v>
      </c>
      <c r="R12" s="43">
        <f t="shared" ref="R12:R15" si="15">P12+Q12</f>
        <v>5639</v>
      </c>
      <c r="S12" s="43">
        <v>2592</v>
      </c>
      <c r="T12" s="43">
        <v>1827</v>
      </c>
      <c r="U12" s="43">
        <f t="shared" ref="U12:U15" si="16">S12+T12</f>
        <v>4419</v>
      </c>
      <c r="V12" s="43">
        <f>G12</f>
        <v>45331</v>
      </c>
      <c r="W12" s="43">
        <f t="shared" ref="W12:X12" si="17">H12</f>
        <v>35326</v>
      </c>
      <c r="X12" s="43">
        <f t="shared" si="17"/>
        <v>80657</v>
      </c>
      <c r="Y12" s="43">
        <v>4516</v>
      </c>
      <c r="Z12" s="43">
        <v>3206</v>
      </c>
      <c r="AA12" s="43">
        <f t="shared" ref="AA12:AA15" si="18">Y12+Z12</f>
        <v>7722</v>
      </c>
      <c r="AB12" s="44">
        <f>Y12/V12%</f>
        <v>9.9622774701639063</v>
      </c>
      <c r="AC12" s="44">
        <f t="shared" ref="AC12" si="19">Z12/W12%</f>
        <v>9.0754684934609067</v>
      </c>
      <c r="AD12" s="44">
        <f>AA12/X12%</f>
        <v>9.5738745552152942</v>
      </c>
      <c r="AE12" s="43">
        <f t="shared" ref="AE12" si="20">M12</f>
        <v>10383</v>
      </c>
      <c r="AF12" s="43">
        <f t="shared" ref="AF12" si="21">N12</f>
        <v>7205</v>
      </c>
      <c r="AG12" s="43">
        <f t="shared" ref="AG12" si="22">O12</f>
        <v>17588</v>
      </c>
      <c r="AH12" s="43">
        <v>854</v>
      </c>
      <c r="AI12" s="43">
        <v>633</v>
      </c>
      <c r="AJ12" s="43">
        <f t="shared" ref="AJ12:AJ15" si="23">AH12+AI12</f>
        <v>1487</v>
      </c>
      <c r="AK12" s="44">
        <f t="shared" ref="AK12:AM20" si="24">AH12/AE12%</f>
        <v>8.2249831455263411</v>
      </c>
      <c r="AL12" s="44">
        <f t="shared" si="24"/>
        <v>8.7855655794587104</v>
      </c>
      <c r="AM12" s="44">
        <f t="shared" si="24"/>
        <v>8.4546281555606093</v>
      </c>
      <c r="AN12" s="43">
        <f t="shared" ref="AN12:AP12" si="25">S12</f>
        <v>2592</v>
      </c>
      <c r="AO12" s="43">
        <f t="shared" si="25"/>
        <v>1827</v>
      </c>
      <c r="AP12" s="43">
        <f t="shared" si="25"/>
        <v>4419</v>
      </c>
      <c r="AQ12" s="43">
        <v>179</v>
      </c>
      <c r="AR12" s="43">
        <v>121</v>
      </c>
      <c r="AS12" s="43">
        <f t="shared" ref="AS12:AS15" si="26">AQ12+AR12</f>
        <v>300</v>
      </c>
      <c r="AT12" s="44">
        <f t="shared" ref="AT12:AV20" si="27">AQ12/AN12%</f>
        <v>6.9058641975308639</v>
      </c>
      <c r="AU12" s="44">
        <f t="shared" si="27"/>
        <v>6.6228790366721402</v>
      </c>
      <c r="AV12" s="44">
        <f t="shared" si="27"/>
        <v>6.7888662593346911</v>
      </c>
    </row>
    <row r="13" spans="1:48" ht="30" customHeight="1">
      <c r="A13" s="42">
        <v>3</v>
      </c>
      <c r="B13" s="42" t="s">
        <v>134</v>
      </c>
      <c r="C13" s="119" t="s">
        <v>96</v>
      </c>
      <c r="D13" s="43">
        <v>12317</v>
      </c>
      <c r="E13" s="43">
        <v>13005</v>
      </c>
      <c r="F13" s="43">
        <f t="shared" ref="F13" si="28">D13+E13</f>
        <v>25322</v>
      </c>
      <c r="G13" s="43">
        <v>3400</v>
      </c>
      <c r="H13" s="43">
        <v>2790</v>
      </c>
      <c r="I13" s="43">
        <f t="shared" ref="I13" si="29">G13+H13</f>
        <v>6190</v>
      </c>
      <c r="J13" s="43">
        <v>882</v>
      </c>
      <c r="K13" s="43">
        <v>912</v>
      </c>
      <c r="L13" s="43">
        <f t="shared" ref="L13" si="30">J13+K13</f>
        <v>1794</v>
      </c>
      <c r="M13" s="43">
        <v>249</v>
      </c>
      <c r="N13" s="43">
        <v>198</v>
      </c>
      <c r="O13" s="43">
        <f t="shared" ref="O13" si="31">M13+N13</f>
        <v>447</v>
      </c>
      <c r="P13" s="43">
        <v>1436</v>
      </c>
      <c r="Q13" s="43">
        <v>2077</v>
      </c>
      <c r="R13" s="43">
        <f t="shared" ref="R13" si="32">P13+Q13</f>
        <v>3513</v>
      </c>
      <c r="S13" s="43">
        <v>353</v>
      </c>
      <c r="T13" s="43">
        <v>365</v>
      </c>
      <c r="U13" s="43">
        <f t="shared" ref="U13" si="33">S13+T13</f>
        <v>718</v>
      </c>
      <c r="V13" s="43">
        <f t="shared" ref="V13" si="34">G13</f>
        <v>3400</v>
      </c>
      <c r="W13" s="43">
        <f t="shared" ref="W13" si="35">H13</f>
        <v>2790</v>
      </c>
      <c r="X13" s="43">
        <f t="shared" ref="X13" si="36">I13</f>
        <v>6190</v>
      </c>
      <c r="Y13" s="72"/>
      <c r="Z13" s="72"/>
      <c r="AA13" s="72"/>
      <c r="AB13" s="72"/>
      <c r="AC13" s="72"/>
      <c r="AD13" s="72"/>
      <c r="AE13" s="43">
        <f t="shared" ref="AE13" si="37">M13</f>
        <v>249</v>
      </c>
      <c r="AF13" s="43">
        <f t="shared" ref="AF13" si="38">N13</f>
        <v>198</v>
      </c>
      <c r="AG13" s="43">
        <f t="shared" ref="AG13" si="39">O13</f>
        <v>447</v>
      </c>
      <c r="AH13" s="72"/>
      <c r="AI13" s="72"/>
      <c r="AJ13" s="72"/>
      <c r="AK13" s="72"/>
      <c r="AL13" s="72"/>
      <c r="AM13" s="72"/>
      <c r="AN13" s="43">
        <f t="shared" ref="AN13" si="40">S13</f>
        <v>353</v>
      </c>
      <c r="AO13" s="43">
        <f t="shared" ref="AO13" si="41">T13</f>
        <v>365</v>
      </c>
      <c r="AP13" s="43">
        <f t="shared" ref="AP13" si="42">U13</f>
        <v>718</v>
      </c>
      <c r="AQ13" s="72"/>
      <c r="AR13" s="72"/>
      <c r="AS13" s="72"/>
      <c r="AT13" s="72"/>
      <c r="AU13" s="72"/>
      <c r="AV13" s="72"/>
    </row>
    <row r="14" spans="1:48" ht="31.5">
      <c r="A14" s="42">
        <v>4</v>
      </c>
      <c r="B14" s="42" t="s">
        <v>137</v>
      </c>
      <c r="C14" s="119" t="s">
        <v>36</v>
      </c>
      <c r="D14" s="70">
        <v>36507</v>
      </c>
      <c r="E14" s="70">
        <v>33054</v>
      </c>
      <c r="F14" s="43">
        <f t="shared" si="11"/>
        <v>69561</v>
      </c>
      <c r="G14" s="70">
        <v>30682</v>
      </c>
      <c r="H14" s="70">
        <v>26628</v>
      </c>
      <c r="I14" s="43">
        <f t="shared" si="12"/>
        <v>57310</v>
      </c>
      <c r="J14" s="70">
        <v>5146</v>
      </c>
      <c r="K14" s="70">
        <v>4806</v>
      </c>
      <c r="L14" s="43">
        <f t="shared" si="13"/>
        <v>9952</v>
      </c>
      <c r="M14" s="70">
        <v>4303</v>
      </c>
      <c r="N14" s="70">
        <v>3907</v>
      </c>
      <c r="O14" s="43">
        <f t="shared" si="14"/>
        <v>8210</v>
      </c>
      <c r="P14" s="70">
        <v>8960</v>
      </c>
      <c r="Q14" s="70">
        <v>9627</v>
      </c>
      <c r="R14" s="43">
        <f t="shared" si="15"/>
        <v>18587</v>
      </c>
      <c r="S14" s="70">
        <v>7667</v>
      </c>
      <c r="T14" s="70">
        <v>8048</v>
      </c>
      <c r="U14" s="43">
        <f t="shared" si="16"/>
        <v>15715</v>
      </c>
      <c r="V14" s="43">
        <f t="shared" ref="V14:V15" si="43">G14</f>
        <v>30682</v>
      </c>
      <c r="W14" s="43">
        <f t="shared" ref="W14:W15" si="44">H14</f>
        <v>26628</v>
      </c>
      <c r="X14" s="43">
        <f t="shared" ref="X14:X15" si="45">I14</f>
        <v>57310</v>
      </c>
      <c r="Y14" s="70">
        <v>15990</v>
      </c>
      <c r="Z14" s="70">
        <v>13331</v>
      </c>
      <c r="AA14" s="43">
        <f t="shared" si="18"/>
        <v>29321</v>
      </c>
      <c r="AB14" s="44">
        <f t="shared" ref="AB14:AB15" si="46">Y14/V14%</f>
        <v>52.115246724463859</v>
      </c>
      <c r="AC14" s="44">
        <f t="shared" ref="AC14:AC15" si="47">Z14/W14%</f>
        <v>50.063842571729012</v>
      </c>
      <c r="AD14" s="44">
        <f t="shared" ref="AD14:AD15" si="48">AA14/X14%</f>
        <v>51.162100854999125</v>
      </c>
      <c r="AE14" s="43">
        <f t="shared" ref="AE14:AE15" si="49">M14</f>
        <v>4303</v>
      </c>
      <c r="AF14" s="43">
        <f t="shared" ref="AF14:AF15" si="50">N14</f>
        <v>3907</v>
      </c>
      <c r="AG14" s="43">
        <f t="shared" ref="AG14:AG15" si="51">O14</f>
        <v>8210</v>
      </c>
      <c r="AH14" s="70">
        <v>2353</v>
      </c>
      <c r="AI14" s="70">
        <v>2003</v>
      </c>
      <c r="AJ14" s="43">
        <f t="shared" si="23"/>
        <v>4356</v>
      </c>
      <c r="AK14" s="44">
        <f t="shared" ref="AK14:AK15" si="52">AH14/AE14%</f>
        <v>54.682779456193352</v>
      </c>
      <c r="AL14" s="44">
        <f t="shared" ref="AL14:AL15" si="53">AI14/AF14%</f>
        <v>51.266956744305091</v>
      </c>
      <c r="AM14" s="44">
        <f t="shared" ref="AM14:AM15" si="54">AJ14/AG14%</f>
        <v>53.057247259439713</v>
      </c>
      <c r="AN14" s="43">
        <f t="shared" ref="AN14:AN15" si="55">S14</f>
        <v>7667</v>
      </c>
      <c r="AO14" s="43">
        <f t="shared" ref="AO14:AO15" si="56">T14</f>
        <v>8048</v>
      </c>
      <c r="AP14" s="43">
        <f t="shared" ref="AP14:AP15" si="57">U14</f>
        <v>15715</v>
      </c>
      <c r="AQ14" s="70">
        <v>3909</v>
      </c>
      <c r="AR14" s="70">
        <v>3903</v>
      </c>
      <c r="AS14" s="43">
        <f t="shared" si="26"/>
        <v>7812</v>
      </c>
      <c r="AT14" s="44">
        <f t="shared" ref="AT14:AT15" si="58">AQ14/AN14%</f>
        <v>50.984739793922003</v>
      </c>
      <c r="AU14" s="44">
        <f t="shared" ref="AU14:AU15" si="59">AR14/AO14%</f>
        <v>48.496520874751489</v>
      </c>
      <c r="AV14" s="44">
        <f t="shared" ref="AV14:AV15" si="60">AS14/AP14%</f>
        <v>49.710467706013361</v>
      </c>
    </row>
    <row r="15" spans="1:48" ht="31.5">
      <c r="A15" s="42">
        <v>5</v>
      </c>
      <c r="B15" s="42" t="s">
        <v>147</v>
      </c>
      <c r="C15" s="119" t="s">
        <v>38</v>
      </c>
      <c r="D15" s="43">
        <v>67677</v>
      </c>
      <c r="E15" s="43">
        <v>43269</v>
      </c>
      <c r="F15" s="43">
        <f t="shared" si="11"/>
        <v>110946</v>
      </c>
      <c r="G15" s="43">
        <v>23102</v>
      </c>
      <c r="H15" s="43">
        <v>16835</v>
      </c>
      <c r="I15" s="43">
        <f t="shared" si="12"/>
        <v>39937</v>
      </c>
      <c r="J15" s="43">
        <v>13506</v>
      </c>
      <c r="K15" s="43">
        <v>8097</v>
      </c>
      <c r="L15" s="43">
        <f t="shared" si="13"/>
        <v>21603</v>
      </c>
      <c r="M15" s="43">
        <v>4149</v>
      </c>
      <c r="N15" s="43">
        <v>2937</v>
      </c>
      <c r="O15" s="43">
        <f t="shared" si="14"/>
        <v>7086</v>
      </c>
      <c r="P15" s="43">
        <v>9429</v>
      </c>
      <c r="Q15" s="43">
        <v>8607</v>
      </c>
      <c r="R15" s="43">
        <f t="shared" si="15"/>
        <v>18036</v>
      </c>
      <c r="S15" s="43">
        <v>3397</v>
      </c>
      <c r="T15" s="43">
        <v>3511</v>
      </c>
      <c r="U15" s="43">
        <f t="shared" si="16"/>
        <v>6908</v>
      </c>
      <c r="V15" s="43">
        <f t="shared" si="43"/>
        <v>23102</v>
      </c>
      <c r="W15" s="43">
        <f t="shared" si="44"/>
        <v>16835</v>
      </c>
      <c r="X15" s="43">
        <f t="shared" si="45"/>
        <v>39937</v>
      </c>
      <c r="Y15" s="43">
        <v>1977</v>
      </c>
      <c r="Z15" s="43">
        <v>2089</v>
      </c>
      <c r="AA15" s="43">
        <f t="shared" si="18"/>
        <v>4066</v>
      </c>
      <c r="AB15" s="44">
        <f t="shared" si="46"/>
        <v>8.5577006319799143</v>
      </c>
      <c r="AC15" s="44">
        <f t="shared" si="47"/>
        <v>12.408672408672409</v>
      </c>
      <c r="AD15" s="44">
        <f t="shared" si="48"/>
        <v>10.181035130330271</v>
      </c>
      <c r="AE15" s="43">
        <f t="shared" si="49"/>
        <v>4149</v>
      </c>
      <c r="AF15" s="43">
        <f t="shared" si="50"/>
        <v>2937</v>
      </c>
      <c r="AG15" s="43">
        <f t="shared" si="51"/>
        <v>7086</v>
      </c>
      <c r="AH15" s="43">
        <v>304</v>
      </c>
      <c r="AI15" s="43">
        <v>296</v>
      </c>
      <c r="AJ15" s="43">
        <f t="shared" si="23"/>
        <v>600</v>
      </c>
      <c r="AK15" s="44">
        <f t="shared" si="52"/>
        <v>7.3270667630754396</v>
      </c>
      <c r="AL15" s="44">
        <f t="shared" si="53"/>
        <v>10.078311201906708</v>
      </c>
      <c r="AM15" s="44">
        <f t="shared" si="54"/>
        <v>8.4674005080440313</v>
      </c>
      <c r="AN15" s="43">
        <f t="shared" si="55"/>
        <v>3397</v>
      </c>
      <c r="AO15" s="43">
        <f t="shared" si="56"/>
        <v>3511</v>
      </c>
      <c r="AP15" s="43">
        <f t="shared" si="57"/>
        <v>6908</v>
      </c>
      <c r="AQ15" s="43">
        <v>288</v>
      </c>
      <c r="AR15" s="43">
        <v>412</v>
      </c>
      <c r="AS15" s="43">
        <f t="shared" si="26"/>
        <v>700</v>
      </c>
      <c r="AT15" s="44">
        <f t="shared" si="58"/>
        <v>8.4780688843096854</v>
      </c>
      <c r="AU15" s="44">
        <f t="shared" si="59"/>
        <v>11.734548561663344</v>
      </c>
      <c r="AV15" s="44">
        <f t="shared" si="60"/>
        <v>10.13317892298784</v>
      </c>
    </row>
    <row r="16" spans="1:48" s="34" customFormat="1" ht="31.5">
      <c r="A16" s="42">
        <v>6</v>
      </c>
      <c r="B16" s="42" t="s">
        <v>160</v>
      </c>
      <c r="C16" s="119" t="s">
        <v>73</v>
      </c>
      <c r="D16" s="70">
        <v>13768</v>
      </c>
      <c r="E16" s="70">
        <v>7161</v>
      </c>
      <c r="F16" s="43">
        <f t="shared" ref="F16:F19" si="61">D16+E16</f>
        <v>20929</v>
      </c>
      <c r="G16" s="70">
        <v>8838</v>
      </c>
      <c r="H16" s="70">
        <v>5448</v>
      </c>
      <c r="I16" s="43">
        <f t="shared" ref="I16:I19" si="62">G16+H16</f>
        <v>14286</v>
      </c>
      <c r="J16" s="70">
        <v>3118</v>
      </c>
      <c r="K16" s="70">
        <v>2015</v>
      </c>
      <c r="L16" s="43">
        <f t="shared" ref="L16:L19" si="63">J16+K16</f>
        <v>5133</v>
      </c>
      <c r="M16" s="70">
        <v>1875</v>
      </c>
      <c r="N16" s="70">
        <v>1471</v>
      </c>
      <c r="O16" s="43">
        <f t="shared" ref="O16:O19" si="64">M16+N16</f>
        <v>3346</v>
      </c>
      <c r="P16" s="70">
        <v>12</v>
      </c>
      <c r="Q16" s="70">
        <v>1</v>
      </c>
      <c r="R16" s="43">
        <f t="shared" ref="R16:R19" si="65">P16+Q16</f>
        <v>13</v>
      </c>
      <c r="S16" s="70">
        <v>7</v>
      </c>
      <c r="T16" s="70">
        <v>1</v>
      </c>
      <c r="U16" s="43">
        <f t="shared" ref="U16:U19" si="66">S16+T16</f>
        <v>8</v>
      </c>
      <c r="V16" s="43">
        <f t="shared" ref="V16:V19" si="67">G16</f>
        <v>8838</v>
      </c>
      <c r="W16" s="43">
        <f t="shared" ref="W16:W19" si="68">H16</f>
        <v>5448</v>
      </c>
      <c r="X16" s="43">
        <f t="shared" ref="X16:X19" si="69">I16</f>
        <v>14286</v>
      </c>
      <c r="Y16" s="70">
        <v>2582</v>
      </c>
      <c r="Z16" s="70">
        <v>2586</v>
      </c>
      <c r="AA16" s="43">
        <f t="shared" ref="AA16:AA19" si="70">Y16+Z16</f>
        <v>5168</v>
      </c>
      <c r="AB16" s="44">
        <f t="shared" ref="AB16:AB19" si="71">Y16/V16%</f>
        <v>29.214754469336956</v>
      </c>
      <c r="AC16" s="44">
        <f t="shared" ref="AC16:AC19" si="72">Z16/W16%</f>
        <v>47.466960352422909</v>
      </c>
      <c r="AD16" s="44">
        <f t="shared" ref="AD16:AD19" si="73">AA16/X16%</f>
        <v>36.175276494470104</v>
      </c>
      <c r="AE16" s="43">
        <f t="shared" ref="AE16:AE19" si="74">M16</f>
        <v>1875</v>
      </c>
      <c r="AF16" s="43">
        <f t="shared" ref="AF16:AF19" si="75">N16</f>
        <v>1471</v>
      </c>
      <c r="AG16" s="43">
        <f t="shared" ref="AG16:AG19" si="76">O16</f>
        <v>3346</v>
      </c>
      <c r="AH16" s="70">
        <v>505</v>
      </c>
      <c r="AI16" s="70">
        <v>665</v>
      </c>
      <c r="AJ16" s="43">
        <f t="shared" ref="AJ16:AJ19" si="77">AH16+AI16</f>
        <v>1170</v>
      </c>
      <c r="AK16" s="44">
        <f t="shared" ref="AK16:AK19" si="78">AH16/AE16%</f>
        <v>26.933333333333334</v>
      </c>
      <c r="AL16" s="44">
        <f t="shared" ref="AL16:AL19" si="79">AI16/AF16%</f>
        <v>45.207341944255603</v>
      </c>
      <c r="AM16" s="44">
        <f t="shared" ref="AM16:AM19" si="80">AJ16/AG16%</f>
        <v>34.967124925283919</v>
      </c>
      <c r="AN16" s="43">
        <f t="shared" ref="AN16:AN19" si="81">S16</f>
        <v>7</v>
      </c>
      <c r="AO16" s="43">
        <f t="shared" ref="AO16:AO19" si="82">T16</f>
        <v>1</v>
      </c>
      <c r="AP16" s="43">
        <f t="shared" ref="AP16:AP19" si="83">U16</f>
        <v>8</v>
      </c>
      <c r="AQ16" s="70">
        <v>1</v>
      </c>
      <c r="AR16" s="70">
        <v>0</v>
      </c>
      <c r="AS16" s="43">
        <f t="shared" ref="AS16:AS19" si="84">AQ16+AR16</f>
        <v>1</v>
      </c>
      <c r="AT16" s="44">
        <f t="shared" ref="AT16:AT19" si="85">AQ16/AN16%</f>
        <v>14.285714285714285</v>
      </c>
      <c r="AU16" s="44">
        <f t="shared" ref="AU16:AU19" si="86">AR16/AO16%</f>
        <v>0</v>
      </c>
      <c r="AV16" s="44">
        <f t="shared" ref="AV16:AV19" si="87">AS16/AP16%</f>
        <v>12.5</v>
      </c>
    </row>
    <row r="17" spans="1:48" ht="31.5">
      <c r="A17" s="42">
        <v>7</v>
      </c>
      <c r="B17" s="42" t="s">
        <v>135</v>
      </c>
      <c r="C17" s="119" t="s">
        <v>37</v>
      </c>
      <c r="D17" s="70">
        <v>30683</v>
      </c>
      <c r="E17" s="70">
        <v>30121</v>
      </c>
      <c r="F17" s="43">
        <f>D17+E17</f>
        <v>60804</v>
      </c>
      <c r="G17" s="70">
        <v>8346</v>
      </c>
      <c r="H17" s="70">
        <v>9238</v>
      </c>
      <c r="I17" s="43">
        <f>G17+H17</f>
        <v>17584</v>
      </c>
      <c r="J17" s="70">
        <v>4532</v>
      </c>
      <c r="K17" s="70">
        <v>3056</v>
      </c>
      <c r="L17" s="43">
        <f>J17+K17</f>
        <v>7588</v>
      </c>
      <c r="M17" s="70">
        <v>1021</v>
      </c>
      <c r="N17" s="70">
        <v>687</v>
      </c>
      <c r="O17" s="43">
        <f>M17+N17</f>
        <v>1708</v>
      </c>
      <c r="P17" s="70">
        <v>3027</v>
      </c>
      <c r="Q17" s="70">
        <v>2107</v>
      </c>
      <c r="R17" s="43">
        <f>P17+Q17</f>
        <v>5134</v>
      </c>
      <c r="S17" s="70">
        <v>547</v>
      </c>
      <c r="T17" s="70">
        <v>417</v>
      </c>
      <c r="U17" s="43">
        <f>S17+T17</f>
        <v>964</v>
      </c>
      <c r="V17" s="43">
        <f t="shared" ref="V17:X18" si="88">G17</f>
        <v>8346</v>
      </c>
      <c r="W17" s="43">
        <f t="shared" si="88"/>
        <v>9238</v>
      </c>
      <c r="X17" s="43">
        <f t="shared" si="88"/>
        <v>17584</v>
      </c>
      <c r="Y17" s="70">
        <v>1437</v>
      </c>
      <c r="Z17" s="70">
        <v>2056</v>
      </c>
      <c r="AA17" s="43">
        <f>Y17+Z17</f>
        <v>3493</v>
      </c>
      <c r="AB17" s="44">
        <f>Y17/V17%</f>
        <v>17.217828900071893</v>
      </c>
      <c r="AC17" s="44">
        <f>Z17/W17%</f>
        <v>22.25589954535614</v>
      </c>
      <c r="AD17" s="44">
        <f>AA17/X17%</f>
        <v>19.864649681528661</v>
      </c>
      <c r="AE17" s="43">
        <f t="shared" ref="AE17:AG18" si="89">M17</f>
        <v>1021</v>
      </c>
      <c r="AF17" s="43">
        <f t="shared" si="89"/>
        <v>687</v>
      </c>
      <c r="AG17" s="43">
        <f t="shared" si="89"/>
        <v>1708</v>
      </c>
      <c r="AH17" s="70">
        <v>149</v>
      </c>
      <c r="AI17" s="70">
        <v>136</v>
      </c>
      <c r="AJ17" s="43">
        <f>AH17+AI17</f>
        <v>285</v>
      </c>
      <c r="AK17" s="44">
        <f>AH17/AE17%</f>
        <v>14.593535749265424</v>
      </c>
      <c r="AL17" s="44">
        <f>AI17/AF17%</f>
        <v>19.796215429403201</v>
      </c>
      <c r="AM17" s="44">
        <f>AJ17/AG17%</f>
        <v>16.686182669789229</v>
      </c>
      <c r="AN17" s="43">
        <f t="shared" ref="AN17:AP18" si="90">S17</f>
        <v>547</v>
      </c>
      <c r="AO17" s="43">
        <f t="shared" si="90"/>
        <v>417</v>
      </c>
      <c r="AP17" s="43">
        <f t="shared" si="90"/>
        <v>964</v>
      </c>
      <c r="AQ17" s="70">
        <v>48</v>
      </c>
      <c r="AR17" s="70">
        <v>51</v>
      </c>
      <c r="AS17" s="43">
        <f>AQ17+AR17</f>
        <v>99</v>
      </c>
      <c r="AT17" s="44">
        <f>AQ17/AN17%</f>
        <v>8.7751371115173686</v>
      </c>
      <c r="AU17" s="44">
        <f>AR17/AO17%</f>
        <v>12.23021582733813</v>
      </c>
      <c r="AV17" s="44">
        <f>AS17/AP17%</f>
        <v>10.269709543568464</v>
      </c>
    </row>
    <row r="18" spans="1:48" s="34" customFormat="1" ht="31.5">
      <c r="A18" s="42">
        <v>8</v>
      </c>
      <c r="B18" s="42" t="s">
        <v>133</v>
      </c>
      <c r="C18" s="119" t="s">
        <v>35</v>
      </c>
      <c r="D18" s="43">
        <v>24571</v>
      </c>
      <c r="E18" s="43">
        <v>10145</v>
      </c>
      <c r="F18" s="43">
        <f>D18+E18</f>
        <v>34716</v>
      </c>
      <c r="G18" s="43">
        <v>22089</v>
      </c>
      <c r="H18" s="43">
        <v>8587</v>
      </c>
      <c r="I18" s="43">
        <f>G18+H18</f>
        <v>30676</v>
      </c>
      <c r="J18" s="43">
        <v>4801</v>
      </c>
      <c r="K18" s="43">
        <v>2077</v>
      </c>
      <c r="L18" s="43">
        <f>J18+K18</f>
        <v>6878</v>
      </c>
      <c r="M18" s="43">
        <v>4369</v>
      </c>
      <c r="N18" s="43">
        <v>1807</v>
      </c>
      <c r="O18" s="43">
        <f>M18+N18</f>
        <v>6176</v>
      </c>
      <c r="P18" s="43">
        <v>2575</v>
      </c>
      <c r="Q18" s="43">
        <v>1027</v>
      </c>
      <c r="R18" s="43">
        <f>P18+Q18</f>
        <v>3602</v>
      </c>
      <c r="S18" s="43">
        <v>2244</v>
      </c>
      <c r="T18" s="43">
        <v>882</v>
      </c>
      <c r="U18" s="43">
        <f>S18+T18</f>
        <v>3126</v>
      </c>
      <c r="V18" s="43">
        <f t="shared" si="88"/>
        <v>22089</v>
      </c>
      <c r="W18" s="43">
        <f t="shared" si="88"/>
        <v>8587</v>
      </c>
      <c r="X18" s="43">
        <f t="shared" si="88"/>
        <v>30676</v>
      </c>
      <c r="Y18" s="72"/>
      <c r="Z18" s="72"/>
      <c r="AA18" s="72"/>
      <c r="AB18" s="72"/>
      <c r="AC18" s="72"/>
      <c r="AD18" s="72"/>
      <c r="AE18" s="43">
        <f t="shared" si="89"/>
        <v>4369</v>
      </c>
      <c r="AF18" s="43">
        <f t="shared" si="89"/>
        <v>1807</v>
      </c>
      <c r="AG18" s="43">
        <f t="shared" si="89"/>
        <v>6176</v>
      </c>
      <c r="AH18" s="72"/>
      <c r="AI18" s="72"/>
      <c r="AJ18" s="72"/>
      <c r="AK18" s="72"/>
      <c r="AL18" s="72"/>
      <c r="AM18" s="72"/>
      <c r="AN18" s="43">
        <f t="shared" si="90"/>
        <v>2244</v>
      </c>
      <c r="AO18" s="43">
        <f t="shared" si="90"/>
        <v>882</v>
      </c>
      <c r="AP18" s="43">
        <f t="shared" si="90"/>
        <v>3126</v>
      </c>
      <c r="AQ18" s="72"/>
      <c r="AR18" s="72"/>
      <c r="AS18" s="72"/>
      <c r="AT18" s="72"/>
      <c r="AU18" s="72"/>
      <c r="AV18" s="72"/>
    </row>
    <row r="19" spans="1:48" ht="31.5">
      <c r="A19" s="42">
        <v>9</v>
      </c>
      <c r="B19" s="42" t="s">
        <v>158</v>
      </c>
      <c r="C19" s="119" t="s">
        <v>128</v>
      </c>
      <c r="D19" s="70">
        <v>5346</v>
      </c>
      <c r="E19" s="70">
        <v>8624</v>
      </c>
      <c r="F19" s="70">
        <f t="shared" si="61"/>
        <v>13970</v>
      </c>
      <c r="G19" s="70">
        <v>2138</v>
      </c>
      <c r="H19" s="70">
        <v>3523</v>
      </c>
      <c r="I19" s="70">
        <f t="shared" si="62"/>
        <v>5661</v>
      </c>
      <c r="J19" s="70">
        <v>859</v>
      </c>
      <c r="K19" s="70">
        <v>742</v>
      </c>
      <c r="L19" s="70">
        <f t="shared" si="63"/>
        <v>1601</v>
      </c>
      <c r="M19" s="70">
        <v>377</v>
      </c>
      <c r="N19" s="70">
        <v>415</v>
      </c>
      <c r="O19" s="70">
        <f t="shared" si="64"/>
        <v>792</v>
      </c>
      <c r="P19" s="70">
        <v>177</v>
      </c>
      <c r="Q19" s="70">
        <v>245</v>
      </c>
      <c r="R19" s="70">
        <f t="shared" si="65"/>
        <v>422</v>
      </c>
      <c r="S19" s="70">
        <v>82</v>
      </c>
      <c r="T19" s="70">
        <v>138</v>
      </c>
      <c r="U19" s="70">
        <f t="shared" si="66"/>
        <v>220</v>
      </c>
      <c r="V19" s="70">
        <f t="shared" si="67"/>
        <v>2138</v>
      </c>
      <c r="W19" s="70">
        <f t="shared" si="68"/>
        <v>3523</v>
      </c>
      <c r="X19" s="70">
        <f t="shared" si="69"/>
        <v>5661</v>
      </c>
      <c r="Y19" s="70">
        <v>1020</v>
      </c>
      <c r="Z19" s="70">
        <v>1751</v>
      </c>
      <c r="AA19" s="43">
        <f t="shared" si="70"/>
        <v>2771</v>
      </c>
      <c r="AB19" s="71">
        <f t="shared" si="71"/>
        <v>47.708138447146865</v>
      </c>
      <c r="AC19" s="71">
        <f t="shared" si="72"/>
        <v>49.701958558047124</v>
      </c>
      <c r="AD19" s="44">
        <f t="shared" si="73"/>
        <v>48.948948948948953</v>
      </c>
      <c r="AE19" s="70">
        <f t="shared" si="74"/>
        <v>377</v>
      </c>
      <c r="AF19" s="70">
        <f t="shared" si="75"/>
        <v>415</v>
      </c>
      <c r="AG19" s="70">
        <f t="shared" si="76"/>
        <v>792</v>
      </c>
      <c r="AH19" s="70">
        <v>181</v>
      </c>
      <c r="AI19" s="70">
        <v>180</v>
      </c>
      <c r="AJ19" s="43">
        <f t="shared" si="77"/>
        <v>361</v>
      </c>
      <c r="AK19" s="71">
        <f t="shared" si="78"/>
        <v>48.010610079575599</v>
      </c>
      <c r="AL19" s="71">
        <f t="shared" si="79"/>
        <v>43.373493975903614</v>
      </c>
      <c r="AM19" s="44">
        <f t="shared" si="80"/>
        <v>45.580808080808083</v>
      </c>
      <c r="AN19" s="70">
        <f t="shared" si="81"/>
        <v>82</v>
      </c>
      <c r="AO19" s="70">
        <f t="shared" si="82"/>
        <v>138</v>
      </c>
      <c r="AP19" s="70">
        <f t="shared" si="83"/>
        <v>220</v>
      </c>
      <c r="AQ19" s="70">
        <v>35</v>
      </c>
      <c r="AR19" s="70">
        <v>51</v>
      </c>
      <c r="AS19" s="43">
        <f t="shared" si="84"/>
        <v>86</v>
      </c>
      <c r="AT19" s="71">
        <f t="shared" si="85"/>
        <v>42.682926829268297</v>
      </c>
      <c r="AU19" s="71">
        <f t="shared" si="86"/>
        <v>36.956521739130437</v>
      </c>
      <c r="AV19" s="44">
        <f t="shared" si="87"/>
        <v>39.090909090909086</v>
      </c>
    </row>
    <row r="20" spans="1:48" ht="15.75">
      <c r="A20" s="182" t="s">
        <v>0</v>
      </c>
      <c r="B20" s="182"/>
      <c r="C20" s="182"/>
      <c r="D20" s="73">
        <f>SUM(D11:D19)</f>
        <v>455059</v>
      </c>
      <c r="E20" s="73">
        <f t="shared" ref="E20:U20" si="91">SUM(E11:E19)</f>
        <v>289298</v>
      </c>
      <c r="F20" s="73">
        <f t="shared" si="91"/>
        <v>744357</v>
      </c>
      <c r="G20" s="73">
        <f t="shared" si="91"/>
        <v>276317</v>
      </c>
      <c r="H20" s="73">
        <f t="shared" si="91"/>
        <v>166753</v>
      </c>
      <c r="I20" s="73">
        <f t="shared" si="91"/>
        <v>443070</v>
      </c>
      <c r="J20" s="73">
        <f t="shared" si="91"/>
        <v>63019</v>
      </c>
      <c r="K20" s="73">
        <f t="shared" si="91"/>
        <v>38764</v>
      </c>
      <c r="L20" s="73">
        <f t="shared" si="91"/>
        <v>101783</v>
      </c>
      <c r="M20" s="73">
        <f t="shared" si="91"/>
        <v>37022</v>
      </c>
      <c r="N20" s="73">
        <f t="shared" si="91"/>
        <v>23343</v>
      </c>
      <c r="O20" s="73">
        <f t="shared" si="91"/>
        <v>60365</v>
      </c>
      <c r="P20" s="73">
        <f t="shared" si="91"/>
        <v>38530</v>
      </c>
      <c r="Q20" s="73">
        <f t="shared" si="91"/>
        <v>35178</v>
      </c>
      <c r="R20" s="73">
        <f t="shared" si="91"/>
        <v>73708</v>
      </c>
      <c r="S20" s="73">
        <f t="shared" si="91"/>
        <v>22992</v>
      </c>
      <c r="T20" s="73">
        <f t="shared" si="91"/>
        <v>20990</v>
      </c>
      <c r="U20" s="73">
        <f t="shared" si="91"/>
        <v>43982</v>
      </c>
      <c r="V20" s="73">
        <f t="shared" ref="V20" si="92">SUM(V11:V19)</f>
        <v>276317</v>
      </c>
      <c r="W20" s="73">
        <f t="shared" ref="W20" si="93">SUM(W11:W19)</f>
        <v>166753</v>
      </c>
      <c r="X20" s="73">
        <f t="shared" ref="X20" si="94">SUM(X11:X19)</f>
        <v>443070</v>
      </c>
      <c r="Y20" s="73">
        <f t="shared" ref="Y20" si="95">SUM(Y11:Y19)</f>
        <v>77577</v>
      </c>
      <c r="Z20" s="73">
        <f t="shared" ref="Z20:AA20" si="96">SUM(Z11:Z19)</f>
        <v>47236</v>
      </c>
      <c r="AA20" s="73">
        <f t="shared" si="96"/>
        <v>124813</v>
      </c>
      <c r="AB20" s="74">
        <f t="shared" ref="AB20:AD20" si="97">Y20/V20%</f>
        <v>28.075362717458571</v>
      </c>
      <c r="AC20" s="74">
        <f t="shared" si="97"/>
        <v>28.326926651994267</v>
      </c>
      <c r="AD20" s="74">
        <f t="shared" si="97"/>
        <v>28.170040851332747</v>
      </c>
      <c r="AE20" s="73">
        <f t="shared" ref="AE20" si="98">SUM(AE11:AE19)</f>
        <v>37022</v>
      </c>
      <c r="AF20" s="73">
        <f t="shared" ref="AF20" si="99">SUM(AF11:AF19)</f>
        <v>23343</v>
      </c>
      <c r="AG20" s="73">
        <f t="shared" ref="AG20" si="100">SUM(AG11:AG19)</f>
        <v>60365</v>
      </c>
      <c r="AH20" s="73">
        <f t="shared" ref="AH20" si="101">SUM(AH11:AH19)</f>
        <v>7790</v>
      </c>
      <c r="AI20" s="73">
        <f t="shared" ref="AI20" si="102">SUM(AI11:AI19)</f>
        <v>5462</v>
      </c>
      <c r="AJ20" s="73">
        <f t="shared" ref="AJ20" si="103">SUM(AJ11:AJ19)</f>
        <v>13252</v>
      </c>
      <c r="AK20" s="74">
        <f t="shared" si="24"/>
        <v>21.041542866403759</v>
      </c>
      <c r="AL20" s="74">
        <f t="shared" si="24"/>
        <v>23.398877607848178</v>
      </c>
      <c r="AM20" s="74">
        <f t="shared" si="24"/>
        <v>21.953118528948895</v>
      </c>
      <c r="AN20" s="73">
        <f t="shared" ref="AN20" si="104">SUM(AN11:AN19)</f>
        <v>22992</v>
      </c>
      <c r="AO20" s="73">
        <f t="shared" ref="AO20" si="105">SUM(AO11:AO19)</f>
        <v>20990</v>
      </c>
      <c r="AP20" s="73">
        <f t="shared" ref="AP20" si="106">SUM(AP11:AP19)</f>
        <v>43982</v>
      </c>
      <c r="AQ20" s="73">
        <f t="shared" ref="AQ20" si="107">SUM(AQ11:AQ19)</f>
        <v>5967</v>
      </c>
      <c r="AR20" s="73">
        <f t="shared" ref="AR20" si="108">SUM(AR11:AR19)</f>
        <v>5950</v>
      </c>
      <c r="AS20" s="73">
        <f t="shared" ref="AS20" si="109">SUM(AS11:AS19)</f>
        <v>11917</v>
      </c>
      <c r="AT20" s="74">
        <f t="shared" si="27"/>
        <v>25.952505219206682</v>
      </c>
      <c r="AU20" s="74">
        <f t="shared" si="27"/>
        <v>28.346831824678418</v>
      </c>
      <c r="AV20" s="74">
        <f t="shared" si="27"/>
        <v>27.09517529898595</v>
      </c>
    </row>
    <row r="21" spans="1:48" s="34" customFormat="1" ht="20.25" customHeight="1">
      <c r="A21" s="180" t="s">
        <v>40</v>
      </c>
      <c r="B21" s="180"/>
      <c r="C21" s="180"/>
      <c r="D21" s="180"/>
      <c r="E21" s="180"/>
      <c r="F21" s="180"/>
      <c r="G21" s="180"/>
      <c r="H21" s="180"/>
      <c r="I21" s="83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2"/>
      <c r="W21" s="87"/>
      <c r="X21" s="87"/>
      <c r="Y21" s="88"/>
      <c r="Z21" s="87"/>
      <c r="AA21" s="87"/>
      <c r="AB21" s="86"/>
      <c r="AC21" s="86"/>
      <c r="AD21" s="86"/>
      <c r="AE21" s="82"/>
      <c r="AF21" s="87"/>
      <c r="AG21" s="87"/>
      <c r="AH21" s="88"/>
      <c r="AI21" s="87"/>
      <c r="AJ21" s="87"/>
      <c r="AK21" s="86"/>
      <c r="AL21" s="86"/>
      <c r="AM21" s="86"/>
      <c r="AN21" s="82"/>
      <c r="AO21" s="87"/>
      <c r="AP21" s="87"/>
      <c r="AQ21" s="88"/>
      <c r="AR21" s="87"/>
      <c r="AS21" s="87"/>
      <c r="AT21" s="86"/>
      <c r="AU21" s="86"/>
      <c r="AV21" s="86"/>
    </row>
    <row r="22" spans="1:48" s="34" customFormat="1" ht="18" customHeight="1">
      <c r="A22" s="105"/>
      <c r="B22" s="105"/>
      <c r="C22" s="105"/>
      <c r="D22" s="85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</row>
    <row r="24" spans="1:48">
      <c r="F24" s="34"/>
      <c r="G24" s="34"/>
      <c r="H24" s="34"/>
      <c r="I24" s="34"/>
      <c r="L24" s="34"/>
      <c r="M24" s="34"/>
      <c r="N24" s="34"/>
      <c r="O24" s="34"/>
      <c r="R24" s="34"/>
      <c r="S24" s="34"/>
      <c r="T24" s="34"/>
      <c r="U24" s="34"/>
    </row>
    <row r="25" spans="1:48">
      <c r="F25" s="34"/>
      <c r="G25" s="34"/>
      <c r="H25" s="34"/>
      <c r="I25" s="34"/>
      <c r="L25" s="34"/>
      <c r="M25" s="34"/>
      <c r="N25" s="34"/>
      <c r="O25" s="34"/>
      <c r="R25" s="34"/>
      <c r="S25" s="34"/>
      <c r="T25" s="34"/>
      <c r="U25" s="34"/>
    </row>
    <row r="26" spans="1:48">
      <c r="F26" s="34"/>
      <c r="G26" s="34"/>
      <c r="H26" s="34"/>
      <c r="I26" s="34"/>
      <c r="L26" s="34"/>
      <c r="M26" s="34"/>
      <c r="N26" s="34"/>
      <c r="O26" s="34"/>
      <c r="R26" s="34"/>
      <c r="S26" s="34"/>
      <c r="T26" s="34"/>
      <c r="U26" s="34"/>
    </row>
    <row r="27" spans="1:48">
      <c r="F27" s="34"/>
      <c r="G27" s="34"/>
      <c r="H27" s="34"/>
      <c r="I27" s="34"/>
      <c r="L27" s="34"/>
      <c r="M27" s="34"/>
      <c r="N27" s="34"/>
      <c r="O27" s="34"/>
      <c r="R27" s="34"/>
      <c r="S27" s="34"/>
      <c r="T27" s="34"/>
      <c r="U27" s="34"/>
    </row>
    <row r="28" spans="1:48">
      <c r="F28" s="34"/>
      <c r="G28" s="34"/>
      <c r="H28" s="34"/>
      <c r="I28" s="34"/>
      <c r="L28" s="34"/>
      <c r="M28" s="34"/>
      <c r="N28" s="34"/>
      <c r="O28" s="34"/>
      <c r="R28" s="34"/>
      <c r="S28" s="34"/>
      <c r="T28" s="34"/>
      <c r="U28" s="34"/>
    </row>
    <row r="29" spans="1:48">
      <c r="F29" s="34"/>
      <c r="G29" s="34"/>
      <c r="H29" s="34"/>
      <c r="I29" s="34"/>
      <c r="L29" s="34"/>
      <c r="M29" s="34"/>
      <c r="N29" s="34"/>
      <c r="O29" s="34"/>
      <c r="R29" s="34"/>
      <c r="S29" s="34"/>
      <c r="T29" s="34"/>
      <c r="U29" s="34"/>
    </row>
    <row r="30" spans="1:48">
      <c r="F30" s="34"/>
      <c r="G30" s="34"/>
      <c r="H30" s="34"/>
      <c r="I30" s="34"/>
      <c r="L30" s="34"/>
      <c r="M30" s="34"/>
      <c r="N30" s="34"/>
      <c r="O30" s="34"/>
      <c r="R30" s="34"/>
      <c r="S30" s="34"/>
      <c r="T30" s="34"/>
      <c r="U30" s="34"/>
    </row>
    <row r="31" spans="1:48">
      <c r="F31" s="34"/>
      <c r="G31" s="34"/>
      <c r="H31" s="34"/>
      <c r="I31" s="34"/>
      <c r="L31" s="34"/>
      <c r="M31" s="34"/>
      <c r="N31" s="34"/>
      <c r="O31" s="34"/>
      <c r="R31" s="34"/>
      <c r="S31" s="34"/>
      <c r="T31" s="34"/>
      <c r="U31" s="34"/>
    </row>
    <row r="32" spans="1:48">
      <c r="F32" s="34"/>
      <c r="G32" s="34"/>
      <c r="H32" s="34"/>
      <c r="I32" s="34"/>
      <c r="L32" s="34"/>
      <c r="M32" s="34"/>
      <c r="N32" s="34"/>
      <c r="O32" s="34"/>
      <c r="R32" s="34"/>
      <c r="S32" s="34"/>
      <c r="T32" s="34"/>
      <c r="U32" s="34"/>
    </row>
    <row r="33" spans="6:21">
      <c r="F33" s="34"/>
      <c r="G33" s="34"/>
      <c r="H33" s="34"/>
      <c r="I33" s="34"/>
      <c r="L33" s="34"/>
      <c r="M33" s="34"/>
      <c r="N33" s="34"/>
      <c r="O33" s="34"/>
      <c r="R33" s="34"/>
      <c r="S33" s="34"/>
      <c r="T33" s="34"/>
      <c r="U33" s="34"/>
    </row>
  </sheetData>
  <mergeCells count="50">
    <mergeCell ref="B3:B9"/>
    <mergeCell ref="AN4:AV4"/>
    <mergeCell ref="AN5:AV5"/>
    <mergeCell ref="D3:O3"/>
    <mergeCell ref="P3:U3"/>
    <mergeCell ref="C3:C9"/>
    <mergeCell ref="J4:O4"/>
    <mergeCell ref="J5:O5"/>
    <mergeCell ref="P4:U4"/>
    <mergeCell ref="P5:U5"/>
    <mergeCell ref="D4:I4"/>
    <mergeCell ref="D5:I5"/>
    <mergeCell ref="V4:AD4"/>
    <mergeCell ref="S8:U8"/>
    <mergeCell ref="Y8:AA8"/>
    <mergeCell ref="AB8:AD8"/>
    <mergeCell ref="A21:H21"/>
    <mergeCell ref="AN3:AV3"/>
    <mergeCell ref="D7:I7"/>
    <mergeCell ref="J7:O7"/>
    <mergeCell ref="P7:U7"/>
    <mergeCell ref="V7:X8"/>
    <mergeCell ref="AN7:AP8"/>
    <mergeCell ref="AQ8:AS8"/>
    <mergeCell ref="AT8:AV8"/>
    <mergeCell ref="V3:AD3"/>
    <mergeCell ref="AE3:AM3"/>
    <mergeCell ref="A20:C20"/>
    <mergeCell ref="AQ7:AS7"/>
    <mergeCell ref="A3:A9"/>
    <mergeCell ref="V5:AD5"/>
    <mergeCell ref="AE4:AM4"/>
    <mergeCell ref="Y7:AA7"/>
    <mergeCell ref="AB7:AD7"/>
    <mergeCell ref="AE5:AM5"/>
    <mergeCell ref="P8:R8"/>
    <mergeCell ref="V6:AD6"/>
    <mergeCell ref="AH8:AJ8"/>
    <mergeCell ref="AE6:AM6"/>
    <mergeCell ref="D6:U6"/>
    <mergeCell ref="D8:F8"/>
    <mergeCell ref="G8:I8"/>
    <mergeCell ref="J8:L8"/>
    <mergeCell ref="M8:O8"/>
    <mergeCell ref="AN6:AV6"/>
    <mergeCell ref="AT7:AV7"/>
    <mergeCell ref="AK8:AM8"/>
    <mergeCell ref="AE7:AG8"/>
    <mergeCell ref="AH7:AJ7"/>
    <mergeCell ref="AK7:AM7"/>
  </mergeCells>
  <pageMargins left="0.70866141732283472" right="0.70866141732283472" top="0.74803149606299213" bottom="0.74803149606299213" header="0.31496062992125984" footer="0.31496062992125984"/>
  <pageSetup scale="64" orientation="landscape" r:id="rId1"/>
  <colBreaks count="4" manualBreakCount="4">
    <brk id="15" max="1048575" man="1"/>
    <brk id="21" max="20" man="1"/>
    <brk id="30" max="1048575" man="1"/>
    <brk id="3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56"/>
  <sheetViews>
    <sheetView zoomScale="85" zoomScaleNormal="85" workbookViewId="0"/>
  </sheetViews>
  <sheetFormatPr defaultRowHeight="15"/>
  <cols>
    <col min="1" max="1" width="9.28515625" bestFit="1" customWidth="1"/>
    <col min="2" max="2" width="15.7109375" customWidth="1"/>
    <col min="3" max="3" width="15.5703125" customWidth="1"/>
    <col min="4" max="4" width="17.28515625" bestFit="1" customWidth="1"/>
    <col min="5" max="5" width="19.28515625" bestFit="1" customWidth="1"/>
    <col min="6" max="7" width="17.28515625" bestFit="1" customWidth="1"/>
    <col min="8" max="8" width="19.28515625" bestFit="1" customWidth="1"/>
    <col min="9" max="11" width="17.28515625" bestFit="1" customWidth="1"/>
    <col min="12" max="13" width="16" bestFit="1" customWidth="1"/>
    <col min="14" max="14" width="17.28515625" bestFit="1" customWidth="1"/>
    <col min="15" max="20" width="27.42578125" customWidth="1"/>
  </cols>
  <sheetData>
    <row r="1" spans="1:20" ht="18">
      <c r="A1" s="106"/>
      <c r="B1" s="106"/>
      <c r="C1" s="107" t="s">
        <v>161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 t="s">
        <v>161</v>
      </c>
      <c r="P1" s="107"/>
      <c r="Q1" s="107"/>
      <c r="R1" s="107"/>
      <c r="S1" s="107"/>
      <c r="T1" s="107"/>
    </row>
    <row r="2" spans="1:20" ht="15" customHeight="1">
      <c r="A2" s="150" t="s">
        <v>126</v>
      </c>
      <c r="B2" s="169" t="s">
        <v>127</v>
      </c>
      <c r="C2" s="150" t="s">
        <v>14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 t="s">
        <v>14</v>
      </c>
      <c r="P2" s="150"/>
      <c r="Q2" s="150"/>
      <c r="R2" s="150"/>
      <c r="S2" s="150"/>
      <c r="T2" s="150"/>
    </row>
    <row r="3" spans="1:20">
      <c r="A3" s="150"/>
      <c r="B3" s="170"/>
      <c r="C3" s="150" t="s">
        <v>32</v>
      </c>
      <c r="D3" s="150"/>
      <c r="E3" s="150"/>
      <c r="F3" s="150"/>
      <c r="G3" s="150"/>
      <c r="H3" s="150"/>
      <c r="I3" s="150" t="s">
        <v>33</v>
      </c>
      <c r="J3" s="150"/>
      <c r="K3" s="150"/>
      <c r="L3" s="150"/>
      <c r="M3" s="150"/>
      <c r="N3" s="150"/>
      <c r="O3" s="150" t="s">
        <v>34</v>
      </c>
      <c r="P3" s="150"/>
      <c r="Q3" s="150"/>
      <c r="R3" s="150"/>
      <c r="S3" s="150"/>
      <c r="T3" s="150"/>
    </row>
    <row r="4" spans="1:20">
      <c r="A4" s="150"/>
      <c r="B4" s="170"/>
      <c r="C4" s="150" t="s">
        <v>1</v>
      </c>
      <c r="D4" s="150"/>
      <c r="E4" s="150"/>
      <c r="F4" s="150" t="s">
        <v>2</v>
      </c>
      <c r="G4" s="150"/>
      <c r="H4" s="150"/>
      <c r="I4" s="150" t="s">
        <v>1</v>
      </c>
      <c r="J4" s="150"/>
      <c r="K4" s="150"/>
      <c r="L4" s="150" t="s">
        <v>2</v>
      </c>
      <c r="M4" s="150"/>
      <c r="N4" s="150"/>
      <c r="O4" s="150" t="s">
        <v>1</v>
      </c>
      <c r="P4" s="150"/>
      <c r="Q4" s="150"/>
      <c r="R4" s="150" t="s">
        <v>2</v>
      </c>
      <c r="S4" s="150"/>
      <c r="T4" s="150"/>
    </row>
    <row r="5" spans="1:20">
      <c r="A5" s="150"/>
      <c r="B5" s="170"/>
      <c r="C5" s="102" t="s">
        <v>4</v>
      </c>
      <c r="D5" s="102" t="s">
        <v>5</v>
      </c>
      <c r="E5" s="102" t="s">
        <v>0</v>
      </c>
      <c r="F5" s="102" t="s">
        <v>4</v>
      </c>
      <c r="G5" s="102" t="s">
        <v>5</v>
      </c>
      <c r="H5" s="102" t="s">
        <v>0</v>
      </c>
      <c r="I5" s="102" t="s">
        <v>4</v>
      </c>
      <c r="J5" s="102" t="s">
        <v>5</v>
      </c>
      <c r="K5" s="102" t="s">
        <v>0</v>
      </c>
      <c r="L5" s="102" t="s">
        <v>4</v>
      </c>
      <c r="M5" s="102" t="s">
        <v>5</v>
      </c>
      <c r="N5" s="102" t="s">
        <v>0</v>
      </c>
      <c r="O5" s="102" t="s">
        <v>4</v>
      </c>
      <c r="P5" s="102" t="s">
        <v>5</v>
      </c>
      <c r="Q5" s="102" t="s">
        <v>0</v>
      </c>
      <c r="R5" s="102" t="s">
        <v>4</v>
      </c>
      <c r="S5" s="102" t="s">
        <v>5</v>
      </c>
      <c r="T5" s="102" t="s">
        <v>0</v>
      </c>
    </row>
    <row r="6" spans="1:20">
      <c r="A6" s="108">
        <v>1</v>
      </c>
      <c r="B6" s="108">
        <v>2</v>
      </c>
      <c r="C6" s="108">
        <v>3</v>
      </c>
      <c r="D6" s="108">
        <v>4</v>
      </c>
      <c r="E6" s="108">
        <v>5</v>
      </c>
      <c r="F6" s="108">
        <v>6</v>
      </c>
      <c r="G6" s="108">
        <v>7</v>
      </c>
      <c r="H6" s="108">
        <v>8</v>
      </c>
      <c r="I6" s="108">
        <v>9</v>
      </c>
      <c r="J6" s="108">
        <v>10</v>
      </c>
      <c r="K6" s="108">
        <v>11</v>
      </c>
      <c r="L6" s="108">
        <v>12</v>
      </c>
      <c r="M6" s="108">
        <v>13</v>
      </c>
      <c r="N6" s="108">
        <v>14</v>
      </c>
      <c r="O6" s="108">
        <v>15</v>
      </c>
      <c r="P6" s="108">
        <v>16</v>
      </c>
      <c r="Q6" s="108">
        <v>17</v>
      </c>
      <c r="R6" s="108">
        <v>18</v>
      </c>
      <c r="S6" s="108">
        <v>19</v>
      </c>
      <c r="T6" s="108">
        <v>20</v>
      </c>
    </row>
    <row r="7" spans="1:20" ht="15.75">
      <c r="A7" s="109">
        <v>2010</v>
      </c>
      <c r="B7" s="110">
        <v>33</v>
      </c>
      <c r="C7" s="111">
        <v>5865200</v>
      </c>
      <c r="D7" s="111">
        <v>4546093</v>
      </c>
      <c r="E7" s="111">
        <v>10411293</v>
      </c>
      <c r="F7" s="111">
        <v>4293235</v>
      </c>
      <c r="G7" s="111">
        <v>3707328</v>
      </c>
      <c r="H7" s="111">
        <v>8000563</v>
      </c>
      <c r="I7" s="111">
        <v>835645</v>
      </c>
      <c r="J7" s="111">
        <v>611160</v>
      </c>
      <c r="K7" s="111">
        <v>1446805</v>
      </c>
      <c r="L7" s="111">
        <v>561056</v>
      </c>
      <c r="M7" s="111">
        <v>463444</v>
      </c>
      <c r="N7" s="111">
        <v>1024500</v>
      </c>
      <c r="O7" s="111">
        <v>345568</v>
      </c>
      <c r="P7" s="111">
        <v>242192</v>
      </c>
      <c r="Q7" s="111">
        <v>587760</v>
      </c>
      <c r="R7" s="111">
        <v>226001</v>
      </c>
      <c r="S7" s="111">
        <v>168919</v>
      </c>
      <c r="T7" s="111">
        <v>394920</v>
      </c>
    </row>
    <row r="8" spans="1:20" ht="15.75">
      <c r="A8" s="109">
        <v>2011</v>
      </c>
      <c r="B8" s="110">
        <v>33</v>
      </c>
      <c r="C8" s="111">
        <v>6288517</v>
      </c>
      <c r="D8" s="111">
        <v>5004828</v>
      </c>
      <c r="E8" s="111">
        <v>11301705</v>
      </c>
      <c r="F8" s="111">
        <v>4442145</v>
      </c>
      <c r="G8" s="111">
        <v>4053554</v>
      </c>
      <c r="H8" s="111">
        <v>8502660</v>
      </c>
      <c r="I8" s="111">
        <v>890474</v>
      </c>
      <c r="J8" s="111">
        <v>668381</v>
      </c>
      <c r="K8" s="111">
        <v>1558855</v>
      </c>
      <c r="L8" s="111">
        <v>565582</v>
      </c>
      <c r="M8" s="111">
        <v>512523</v>
      </c>
      <c r="N8" s="111">
        <v>1078105</v>
      </c>
      <c r="O8" s="111">
        <v>354765</v>
      </c>
      <c r="P8" s="111">
        <v>258641</v>
      </c>
      <c r="Q8" s="111">
        <v>613406</v>
      </c>
      <c r="R8" s="111">
        <v>227118</v>
      </c>
      <c r="S8" s="111">
        <v>177358</v>
      </c>
      <c r="T8" s="111">
        <v>404476</v>
      </c>
    </row>
    <row r="9" spans="1:20" ht="15.75">
      <c r="A9" s="109">
        <v>2012</v>
      </c>
      <c r="B9" s="110">
        <v>33</v>
      </c>
      <c r="C9" s="111">
        <v>6881305</v>
      </c>
      <c r="D9" s="111">
        <v>5398678</v>
      </c>
      <c r="E9" s="111">
        <v>12281267</v>
      </c>
      <c r="F9" s="111">
        <v>5199631</v>
      </c>
      <c r="G9" s="111">
        <v>4536532</v>
      </c>
      <c r="H9" s="111">
        <v>9737015</v>
      </c>
      <c r="I9" s="111">
        <v>991664</v>
      </c>
      <c r="J9" s="111">
        <v>760206</v>
      </c>
      <c r="K9" s="111">
        <v>1751870</v>
      </c>
      <c r="L9" s="111">
        <v>702447</v>
      </c>
      <c r="M9" s="111">
        <v>617825</v>
      </c>
      <c r="N9" s="111">
        <v>1320272</v>
      </c>
      <c r="O9" s="111">
        <v>385948</v>
      </c>
      <c r="P9" s="111">
        <v>289140</v>
      </c>
      <c r="Q9" s="111">
        <v>675088</v>
      </c>
      <c r="R9" s="111">
        <v>256958</v>
      </c>
      <c r="S9" s="111">
        <v>208248</v>
      </c>
      <c r="T9" s="111">
        <v>465206</v>
      </c>
    </row>
    <row r="10" spans="1:20" ht="15.75">
      <c r="A10" s="109">
        <v>2013</v>
      </c>
      <c r="B10" s="110">
        <v>34</v>
      </c>
      <c r="C10" s="111">
        <v>7526390</v>
      </c>
      <c r="D10" s="111">
        <v>5981636</v>
      </c>
      <c r="E10" s="111">
        <v>13512266</v>
      </c>
      <c r="F10" s="111">
        <v>5718974</v>
      </c>
      <c r="G10" s="111">
        <v>4972230</v>
      </c>
      <c r="H10" s="111">
        <v>10694106</v>
      </c>
      <c r="I10" s="111">
        <v>1182026</v>
      </c>
      <c r="J10" s="111">
        <v>942005</v>
      </c>
      <c r="K10" s="111">
        <v>2124031</v>
      </c>
      <c r="L10" s="111">
        <v>855509</v>
      </c>
      <c r="M10" s="111">
        <v>738276</v>
      </c>
      <c r="N10" s="111">
        <v>1593785</v>
      </c>
      <c r="O10" s="111">
        <v>469936</v>
      </c>
      <c r="P10" s="111">
        <v>371973</v>
      </c>
      <c r="Q10" s="111">
        <v>841909</v>
      </c>
      <c r="R10" s="111">
        <v>312543</v>
      </c>
      <c r="S10" s="111">
        <v>266194</v>
      </c>
      <c r="T10" s="111">
        <v>578737</v>
      </c>
    </row>
    <row r="11" spans="1:20" ht="15.75">
      <c r="A11" s="109">
        <v>2014</v>
      </c>
      <c r="B11" s="110">
        <v>34</v>
      </c>
      <c r="C11" s="111">
        <v>7932354</v>
      </c>
      <c r="D11" s="111">
        <v>6444520</v>
      </c>
      <c r="E11" s="111">
        <v>14376874</v>
      </c>
      <c r="F11" s="111">
        <v>6112192</v>
      </c>
      <c r="G11" s="111">
        <v>5460867</v>
      </c>
      <c r="H11" s="111">
        <v>11573059</v>
      </c>
      <c r="I11" s="111">
        <v>1282949</v>
      </c>
      <c r="J11" s="111">
        <v>1054549</v>
      </c>
      <c r="K11" s="111">
        <v>2339062</v>
      </c>
      <c r="L11" s="111">
        <v>927913</v>
      </c>
      <c r="M11" s="111">
        <v>849262</v>
      </c>
      <c r="N11" s="111">
        <v>1777948</v>
      </c>
      <c r="O11" s="111">
        <v>482540</v>
      </c>
      <c r="P11" s="111">
        <v>422862</v>
      </c>
      <c r="Q11" s="111">
        <v>906629</v>
      </c>
      <c r="R11" s="111">
        <v>328723</v>
      </c>
      <c r="S11" s="111">
        <v>314744</v>
      </c>
      <c r="T11" s="111">
        <v>644023</v>
      </c>
    </row>
    <row r="12" spans="1:20" ht="15.75">
      <c r="A12" s="109">
        <v>2015</v>
      </c>
      <c r="B12" s="110">
        <v>34</v>
      </c>
      <c r="C12" s="111">
        <v>7951803</v>
      </c>
      <c r="D12" s="111">
        <v>6588245</v>
      </c>
      <c r="E12" s="111">
        <v>14540048</v>
      </c>
      <c r="F12" s="111">
        <v>6084077</v>
      </c>
      <c r="G12" s="111">
        <v>5564741</v>
      </c>
      <c r="H12" s="111">
        <v>11648818</v>
      </c>
      <c r="I12" s="111">
        <v>1277994</v>
      </c>
      <c r="J12" s="111">
        <v>1070562</v>
      </c>
      <c r="K12" s="111">
        <v>2348556</v>
      </c>
      <c r="L12" s="111">
        <v>932537</v>
      </c>
      <c r="M12" s="111">
        <v>855168</v>
      </c>
      <c r="N12" s="111">
        <v>1787705</v>
      </c>
      <c r="O12" s="111">
        <v>527536</v>
      </c>
      <c r="P12" s="111">
        <v>496119</v>
      </c>
      <c r="Q12" s="111">
        <v>1023655</v>
      </c>
      <c r="R12" s="111">
        <v>345669</v>
      </c>
      <c r="S12" s="111">
        <v>356715</v>
      </c>
      <c r="T12" s="111">
        <v>702384</v>
      </c>
    </row>
    <row r="13" spans="1:20" ht="15.75">
      <c r="A13" s="109">
        <v>2016</v>
      </c>
      <c r="B13" s="110">
        <v>41</v>
      </c>
      <c r="C13" s="111">
        <v>8208808</v>
      </c>
      <c r="D13" s="111">
        <v>6750127</v>
      </c>
      <c r="E13" s="111">
        <v>14958935</v>
      </c>
      <c r="F13" s="111">
        <v>6096443</v>
      </c>
      <c r="G13" s="111">
        <v>5550770</v>
      </c>
      <c r="H13" s="111">
        <v>11647213</v>
      </c>
      <c r="I13" s="111">
        <v>1339325</v>
      </c>
      <c r="J13" s="111">
        <v>1110733</v>
      </c>
      <c r="K13" s="111">
        <v>2450058</v>
      </c>
      <c r="L13" s="111">
        <v>945954</v>
      </c>
      <c r="M13" s="111">
        <v>864119</v>
      </c>
      <c r="N13" s="111">
        <v>1810073</v>
      </c>
      <c r="O13" s="111">
        <v>531727</v>
      </c>
      <c r="P13" s="111">
        <v>458484</v>
      </c>
      <c r="Q13" s="111">
        <v>990211</v>
      </c>
      <c r="R13" s="111">
        <v>348344</v>
      </c>
      <c r="S13" s="111">
        <v>327269</v>
      </c>
      <c r="T13" s="111">
        <v>675613</v>
      </c>
    </row>
    <row r="14" spans="1:20" ht="15.75">
      <c r="A14" s="109">
        <v>2017</v>
      </c>
      <c r="B14" s="110">
        <v>41</v>
      </c>
      <c r="C14" s="111">
        <v>7833015</v>
      </c>
      <c r="D14" s="111">
        <v>6784407</v>
      </c>
      <c r="E14" s="111">
        <v>14617422</v>
      </c>
      <c r="F14" s="111">
        <v>5696250</v>
      </c>
      <c r="G14" s="111">
        <v>5393357</v>
      </c>
      <c r="H14" s="111">
        <v>11089607</v>
      </c>
      <c r="I14" s="111">
        <v>1254641</v>
      </c>
      <c r="J14" s="111">
        <v>1097520</v>
      </c>
      <c r="K14" s="111">
        <v>2397346</v>
      </c>
      <c r="L14" s="111">
        <v>851626</v>
      </c>
      <c r="M14" s="111">
        <v>841939</v>
      </c>
      <c r="N14" s="111">
        <v>1732895</v>
      </c>
      <c r="O14" s="111">
        <v>469148</v>
      </c>
      <c r="P14" s="111">
        <v>420482</v>
      </c>
      <c r="Q14" s="111">
        <v>938329</v>
      </c>
      <c r="R14" s="111">
        <v>322397</v>
      </c>
      <c r="S14" s="111">
        <v>311887</v>
      </c>
      <c r="T14" s="111">
        <v>674686</v>
      </c>
    </row>
    <row r="15" spans="1:20" ht="15.75">
      <c r="A15" s="116">
        <v>2018</v>
      </c>
      <c r="B15" s="110">
        <v>41</v>
      </c>
      <c r="C15" s="111">
        <v>7781980</v>
      </c>
      <c r="D15" s="111">
        <v>6675415</v>
      </c>
      <c r="E15" s="111">
        <v>14817647</v>
      </c>
      <c r="F15" s="111">
        <v>5744727</v>
      </c>
      <c r="G15" s="111">
        <v>5554812</v>
      </c>
      <c r="H15" s="111">
        <v>11299539</v>
      </c>
      <c r="I15" s="111">
        <v>1267085</v>
      </c>
      <c r="J15" s="111">
        <v>1106939</v>
      </c>
      <c r="K15" s="111">
        <v>2434041</v>
      </c>
      <c r="L15" s="111">
        <v>857886</v>
      </c>
      <c r="M15" s="111">
        <v>844555</v>
      </c>
      <c r="N15" s="111">
        <v>1740653</v>
      </c>
      <c r="O15" s="111">
        <v>462575</v>
      </c>
      <c r="P15" s="111">
        <v>426278</v>
      </c>
      <c r="Q15" s="111">
        <v>954071</v>
      </c>
      <c r="R15" s="111">
        <v>322458</v>
      </c>
      <c r="S15" s="111">
        <v>321682</v>
      </c>
      <c r="T15" s="111">
        <v>682742</v>
      </c>
    </row>
    <row r="16" spans="1:20" ht="15.75">
      <c r="A16" s="109">
        <v>2019</v>
      </c>
      <c r="B16" s="110">
        <v>41</v>
      </c>
      <c r="C16" s="111">
        <v>7793948</v>
      </c>
      <c r="D16" s="111">
        <v>6811143</v>
      </c>
      <c r="E16" s="111">
        <v>14605091</v>
      </c>
      <c r="F16" s="111">
        <v>5910174</v>
      </c>
      <c r="G16" s="111">
        <v>5698561</v>
      </c>
      <c r="H16" s="111">
        <v>11608735</v>
      </c>
      <c r="I16" s="111">
        <v>1261956</v>
      </c>
      <c r="J16" s="111">
        <v>1130149</v>
      </c>
      <c r="K16" s="111">
        <v>2392105</v>
      </c>
      <c r="L16" s="111">
        <v>902097</v>
      </c>
      <c r="M16" s="111">
        <v>889941</v>
      </c>
      <c r="N16" s="111">
        <v>1792038</v>
      </c>
      <c r="O16" s="111">
        <v>497050</v>
      </c>
      <c r="P16" s="111">
        <v>471312</v>
      </c>
      <c r="Q16" s="111">
        <v>968362</v>
      </c>
      <c r="R16" s="111">
        <v>349705</v>
      </c>
      <c r="S16" s="111">
        <v>361364</v>
      </c>
      <c r="T16" s="111">
        <v>711069</v>
      </c>
    </row>
    <row r="17" spans="1:20" ht="15.75">
      <c r="A17" s="109">
        <v>2020</v>
      </c>
      <c r="B17" s="110">
        <v>41</v>
      </c>
      <c r="C17" s="111">
        <v>7787885</v>
      </c>
      <c r="D17" s="111">
        <v>6880181</v>
      </c>
      <c r="E17" s="111">
        <v>14668066</v>
      </c>
      <c r="F17" s="111">
        <v>6175952</v>
      </c>
      <c r="G17" s="111">
        <v>5979052</v>
      </c>
      <c r="H17" s="111">
        <v>12155004</v>
      </c>
      <c r="I17" s="111">
        <v>1277903</v>
      </c>
      <c r="J17" s="111">
        <v>1151460</v>
      </c>
      <c r="K17" s="111">
        <v>2429363</v>
      </c>
      <c r="L17" s="111">
        <v>968677</v>
      </c>
      <c r="M17" s="111">
        <v>954845</v>
      </c>
      <c r="N17" s="111">
        <v>1923522</v>
      </c>
      <c r="O17" s="111">
        <v>493237</v>
      </c>
      <c r="P17" s="111">
        <v>477632</v>
      </c>
      <c r="Q17" s="111">
        <v>970869</v>
      </c>
      <c r="R17" s="111">
        <v>367394</v>
      </c>
      <c r="S17" s="111">
        <v>384068</v>
      </c>
      <c r="T17" s="111">
        <v>751462</v>
      </c>
    </row>
    <row r="18" spans="1:20">
      <c r="A18" s="112"/>
    </row>
    <row r="19" spans="1:20" ht="18">
      <c r="A19" s="106"/>
      <c r="C19" s="107" t="s">
        <v>162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 t="s">
        <v>162</v>
      </c>
      <c r="P19" s="107"/>
      <c r="Q19" s="107"/>
      <c r="R19" s="107"/>
      <c r="S19" s="107"/>
      <c r="T19" s="107"/>
    </row>
    <row r="20" spans="1:20">
      <c r="A20" s="150" t="s">
        <v>126</v>
      </c>
      <c r="B20" s="169" t="s">
        <v>127</v>
      </c>
      <c r="C20" s="150" t="s">
        <v>14</v>
      </c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 t="s">
        <v>14</v>
      </c>
      <c r="P20" s="150"/>
      <c r="Q20" s="150"/>
      <c r="R20" s="150"/>
      <c r="S20" s="150"/>
      <c r="T20" s="150"/>
    </row>
    <row r="21" spans="1:20">
      <c r="A21" s="150"/>
      <c r="B21" s="170"/>
      <c r="C21" s="150" t="s">
        <v>32</v>
      </c>
      <c r="D21" s="150"/>
      <c r="E21" s="150"/>
      <c r="F21" s="150"/>
      <c r="G21" s="150"/>
      <c r="H21" s="150"/>
      <c r="I21" s="150" t="s">
        <v>33</v>
      </c>
      <c r="J21" s="150"/>
      <c r="K21" s="150"/>
      <c r="L21" s="150"/>
      <c r="M21" s="150"/>
      <c r="N21" s="150"/>
      <c r="O21" s="150" t="s">
        <v>34</v>
      </c>
      <c r="P21" s="150"/>
      <c r="Q21" s="150"/>
      <c r="R21" s="150"/>
      <c r="S21" s="150"/>
      <c r="T21" s="150"/>
    </row>
    <row r="22" spans="1:20">
      <c r="A22" s="150"/>
      <c r="B22" s="170"/>
      <c r="C22" s="150" t="s">
        <v>1</v>
      </c>
      <c r="D22" s="150"/>
      <c r="E22" s="150"/>
      <c r="F22" s="150" t="s">
        <v>2</v>
      </c>
      <c r="G22" s="150"/>
      <c r="H22" s="150"/>
      <c r="I22" s="150" t="s">
        <v>1</v>
      </c>
      <c r="J22" s="150"/>
      <c r="K22" s="150"/>
      <c r="L22" s="150" t="s">
        <v>2</v>
      </c>
      <c r="M22" s="150"/>
      <c r="N22" s="150"/>
      <c r="O22" s="150" t="s">
        <v>1</v>
      </c>
      <c r="P22" s="150"/>
      <c r="Q22" s="150"/>
      <c r="R22" s="150" t="s">
        <v>2</v>
      </c>
      <c r="S22" s="150"/>
      <c r="T22" s="150"/>
    </row>
    <row r="23" spans="1:20">
      <c r="A23" s="150"/>
      <c r="B23" s="170"/>
      <c r="C23" s="102" t="s">
        <v>4</v>
      </c>
      <c r="D23" s="102" t="s">
        <v>5</v>
      </c>
      <c r="E23" s="102" t="s">
        <v>0</v>
      </c>
      <c r="F23" s="102" t="s">
        <v>4</v>
      </c>
      <c r="G23" s="102" t="s">
        <v>5</v>
      </c>
      <c r="H23" s="102" t="s">
        <v>0</v>
      </c>
      <c r="I23" s="102" t="s">
        <v>4</v>
      </c>
      <c r="J23" s="102" t="s">
        <v>5</v>
      </c>
      <c r="K23" s="102" t="s">
        <v>0</v>
      </c>
      <c r="L23" s="102" t="s">
        <v>4</v>
      </c>
      <c r="M23" s="102" t="s">
        <v>5</v>
      </c>
      <c r="N23" s="102" t="s">
        <v>0</v>
      </c>
      <c r="O23" s="102" t="s">
        <v>4</v>
      </c>
      <c r="P23" s="102" t="s">
        <v>5</v>
      </c>
      <c r="Q23" s="102" t="s">
        <v>0</v>
      </c>
      <c r="R23" s="102" t="s">
        <v>4</v>
      </c>
      <c r="S23" s="102" t="s">
        <v>5</v>
      </c>
      <c r="T23" s="102" t="s">
        <v>0</v>
      </c>
    </row>
    <row r="24" spans="1:20">
      <c r="A24" s="108">
        <v>1</v>
      </c>
      <c r="B24" s="108">
        <v>2</v>
      </c>
      <c r="C24" s="108">
        <v>3</v>
      </c>
      <c r="D24" s="108">
        <v>4</v>
      </c>
      <c r="E24" s="108">
        <v>5</v>
      </c>
      <c r="F24" s="108">
        <v>6</v>
      </c>
      <c r="G24" s="108">
        <v>7</v>
      </c>
      <c r="H24" s="108">
        <v>8</v>
      </c>
      <c r="I24" s="108">
        <v>9</v>
      </c>
      <c r="J24" s="108">
        <v>10</v>
      </c>
      <c r="K24" s="108">
        <v>11</v>
      </c>
      <c r="L24" s="108">
        <v>12</v>
      </c>
      <c r="M24" s="108">
        <v>13</v>
      </c>
      <c r="N24" s="108">
        <v>14</v>
      </c>
      <c r="O24" s="108">
        <v>15</v>
      </c>
      <c r="P24" s="108">
        <v>16</v>
      </c>
      <c r="Q24" s="108">
        <v>17</v>
      </c>
      <c r="R24" s="108">
        <v>18</v>
      </c>
      <c r="S24" s="108">
        <v>19</v>
      </c>
      <c r="T24" s="108">
        <v>20</v>
      </c>
    </row>
    <row r="25" spans="1:20" ht="15.75">
      <c r="A25" s="109">
        <v>2010</v>
      </c>
      <c r="B25" s="110">
        <v>6</v>
      </c>
      <c r="C25" s="111">
        <v>195578</v>
      </c>
      <c r="D25" s="111">
        <v>109404</v>
      </c>
      <c r="E25" s="111">
        <v>304982</v>
      </c>
      <c r="F25" s="111">
        <v>111146</v>
      </c>
      <c r="G25" s="111">
        <v>53948</v>
      </c>
      <c r="H25" s="111">
        <v>165094</v>
      </c>
      <c r="I25" s="111">
        <v>25065</v>
      </c>
      <c r="J25" s="111">
        <v>11848</v>
      </c>
      <c r="K25" s="111">
        <v>36913</v>
      </c>
      <c r="L25" s="111">
        <v>12837</v>
      </c>
      <c r="M25" s="111">
        <v>5820</v>
      </c>
      <c r="N25" s="111">
        <v>18657</v>
      </c>
      <c r="O25" s="111">
        <v>12316</v>
      </c>
      <c r="P25" s="111">
        <v>11452</v>
      </c>
      <c r="Q25" s="111">
        <v>23768</v>
      </c>
      <c r="R25" s="111">
        <v>5889</v>
      </c>
      <c r="S25" s="111">
        <v>5841</v>
      </c>
      <c r="T25" s="111">
        <v>11730</v>
      </c>
    </row>
    <row r="26" spans="1:20" ht="15.75">
      <c r="A26" s="109">
        <v>2011</v>
      </c>
      <c r="B26" s="110">
        <v>6</v>
      </c>
      <c r="C26" s="111">
        <v>194944</v>
      </c>
      <c r="D26" s="111">
        <v>117616</v>
      </c>
      <c r="E26" s="111">
        <v>312560</v>
      </c>
      <c r="F26" s="111">
        <v>115218</v>
      </c>
      <c r="G26" s="111">
        <v>65943</v>
      </c>
      <c r="H26" s="111">
        <v>181161</v>
      </c>
      <c r="I26" s="111">
        <v>29830</v>
      </c>
      <c r="J26" s="111">
        <v>14496</v>
      </c>
      <c r="K26" s="111">
        <v>44326</v>
      </c>
      <c r="L26" s="111">
        <v>13207</v>
      </c>
      <c r="M26" s="111">
        <v>7415</v>
      </c>
      <c r="N26" s="111">
        <v>20622</v>
      </c>
      <c r="O26" s="111">
        <v>14634</v>
      </c>
      <c r="P26" s="111">
        <v>13415</v>
      </c>
      <c r="Q26" s="111">
        <v>28049</v>
      </c>
      <c r="R26" s="111">
        <v>9367</v>
      </c>
      <c r="S26" s="111">
        <v>8816</v>
      </c>
      <c r="T26" s="111">
        <v>18183</v>
      </c>
    </row>
    <row r="27" spans="1:20" ht="15.75">
      <c r="A27" s="109">
        <v>2012</v>
      </c>
      <c r="B27" s="110">
        <v>7</v>
      </c>
      <c r="C27" s="111">
        <v>275590</v>
      </c>
      <c r="D27" s="111">
        <v>157416</v>
      </c>
      <c r="E27" s="111">
        <v>433006</v>
      </c>
      <c r="F27" s="111">
        <v>190382</v>
      </c>
      <c r="G27" s="111">
        <v>108332</v>
      </c>
      <c r="H27" s="111">
        <v>298714</v>
      </c>
      <c r="I27" s="111">
        <v>42930</v>
      </c>
      <c r="J27" s="111">
        <v>22027</v>
      </c>
      <c r="K27" s="111">
        <v>64957</v>
      </c>
      <c r="L27" s="111">
        <v>27211</v>
      </c>
      <c r="M27" s="111">
        <v>13914</v>
      </c>
      <c r="N27" s="111">
        <v>41125</v>
      </c>
      <c r="O27" s="111">
        <v>23389</v>
      </c>
      <c r="P27" s="111">
        <v>19138</v>
      </c>
      <c r="Q27" s="111">
        <v>42527</v>
      </c>
      <c r="R27" s="111">
        <v>13457</v>
      </c>
      <c r="S27" s="111">
        <v>11941</v>
      </c>
      <c r="T27" s="111">
        <v>25398</v>
      </c>
    </row>
    <row r="28" spans="1:20" ht="15.75">
      <c r="A28" s="109">
        <v>2013</v>
      </c>
      <c r="B28" s="110">
        <v>7</v>
      </c>
      <c r="C28" s="111">
        <v>291855</v>
      </c>
      <c r="D28" s="111">
        <v>168709</v>
      </c>
      <c r="E28" s="111">
        <v>460564</v>
      </c>
      <c r="F28" s="111">
        <v>190349</v>
      </c>
      <c r="G28" s="111">
        <v>109184</v>
      </c>
      <c r="H28" s="111">
        <v>299533</v>
      </c>
      <c r="I28" s="111">
        <v>47343</v>
      </c>
      <c r="J28" s="111">
        <v>24969</v>
      </c>
      <c r="K28" s="111">
        <v>72312</v>
      </c>
      <c r="L28" s="111">
        <v>28245</v>
      </c>
      <c r="M28" s="111">
        <v>15268</v>
      </c>
      <c r="N28" s="111">
        <v>43513</v>
      </c>
      <c r="O28" s="111">
        <v>24797</v>
      </c>
      <c r="P28" s="111">
        <v>22002</v>
      </c>
      <c r="Q28" s="111">
        <v>46799</v>
      </c>
      <c r="R28" s="111">
        <v>14368</v>
      </c>
      <c r="S28" s="111">
        <v>13846</v>
      </c>
      <c r="T28" s="111">
        <v>28214</v>
      </c>
    </row>
    <row r="29" spans="1:20" ht="15.75">
      <c r="A29" s="109">
        <v>2014</v>
      </c>
      <c r="B29" s="110">
        <v>7</v>
      </c>
      <c r="C29" s="111">
        <v>371263</v>
      </c>
      <c r="D29" s="111">
        <v>227722</v>
      </c>
      <c r="E29" s="111">
        <v>598985</v>
      </c>
      <c r="F29" s="111">
        <v>174756</v>
      </c>
      <c r="G29" s="111">
        <v>107480</v>
      </c>
      <c r="H29" s="111">
        <v>282236</v>
      </c>
      <c r="I29" s="111">
        <v>50180</v>
      </c>
      <c r="J29" s="111">
        <v>27431</v>
      </c>
      <c r="K29" s="111">
        <v>77611</v>
      </c>
      <c r="L29" s="111">
        <v>23073</v>
      </c>
      <c r="M29" s="111">
        <v>13910</v>
      </c>
      <c r="N29" s="111">
        <v>36983</v>
      </c>
      <c r="O29" s="111">
        <v>31443</v>
      </c>
      <c r="P29" s="111">
        <v>29625</v>
      </c>
      <c r="Q29" s="111">
        <v>61068</v>
      </c>
      <c r="R29" s="111">
        <v>14392</v>
      </c>
      <c r="S29" s="111">
        <v>13931</v>
      </c>
      <c r="T29" s="111">
        <v>28323</v>
      </c>
    </row>
    <row r="30" spans="1:20" ht="15.75">
      <c r="A30" s="109">
        <v>2015</v>
      </c>
      <c r="B30" s="110">
        <v>7</v>
      </c>
      <c r="C30" s="111">
        <v>235315</v>
      </c>
      <c r="D30" s="111">
        <v>151108</v>
      </c>
      <c r="E30" s="111">
        <v>386423</v>
      </c>
      <c r="F30" s="111">
        <v>142123</v>
      </c>
      <c r="G30" s="111">
        <v>96883</v>
      </c>
      <c r="H30" s="111">
        <v>239006</v>
      </c>
      <c r="I30" s="111">
        <v>34060</v>
      </c>
      <c r="J30" s="111">
        <v>20599</v>
      </c>
      <c r="K30" s="111">
        <v>54659</v>
      </c>
      <c r="L30" s="111">
        <v>21268</v>
      </c>
      <c r="M30" s="111">
        <v>14015</v>
      </c>
      <c r="N30" s="111">
        <v>35283</v>
      </c>
      <c r="O30" s="111">
        <v>22595</v>
      </c>
      <c r="P30" s="111">
        <v>19896</v>
      </c>
      <c r="Q30" s="111">
        <v>42491</v>
      </c>
      <c r="R30" s="111">
        <v>15025</v>
      </c>
      <c r="S30" s="111">
        <v>13343</v>
      </c>
      <c r="T30" s="111">
        <v>28368</v>
      </c>
    </row>
    <row r="31" spans="1:20" ht="15.75">
      <c r="A31" s="109">
        <v>2016</v>
      </c>
      <c r="B31" s="110">
        <v>8</v>
      </c>
      <c r="C31" s="111">
        <v>254953</v>
      </c>
      <c r="D31" s="111">
        <v>179055</v>
      </c>
      <c r="E31" s="111">
        <v>434008</v>
      </c>
      <c r="F31" s="111">
        <v>109491</v>
      </c>
      <c r="G31" s="111">
        <v>86270</v>
      </c>
      <c r="H31" s="111">
        <v>195761</v>
      </c>
      <c r="I31" s="111">
        <v>41232</v>
      </c>
      <c r="J31" s="111">
        <v>28674</v>
      </c>
      <c r="K31" s="111">
        <v>69906</v>
      </c>
      <c r="L31" s="111">
        <v>19037</v>
      </c>
      <c r="M31" s="111">
        <v>13897</v>
      </c>
      <c r="N31" s="111">
        <v>32934</v>
      </c>
      <c r="O31" s="111">
        <v>31151</v>
      </c>
      <c r="P31" s="111">
        <v>25197</v>
      </c>
      <c r="Q31" s="111">
        <v>56348</v>
      </c>
      <c r="R31" s="111">
        <v>14499</v>
      </c>
      <c r="S31" s="111">
        <v>11561</v>
      </c>
      <c r="T31" s="111">
        <v>26060</v>
      </c>
    </row>
    <row r="32" spans="1:20" ht="15.75">
      <c r="A32" s="109">
        <v>2017</v>
      </c>
      <c r="B32" s="110">
        <v>8</v>
      </c>
      <c r="C32" s="111">
        <v>443827</v>
      </c>
      <c r="D32" s="111">
        <v>247693</v>
      </c>
      <c r="E32" s="111">
        <v>691520</v>
      </c>
      <c r="F32" s="111">
        <v>175640</v>
      </c>
      <c r="G32" s="111">
        <v>113067</v>
      </c>
      <c r="H32" s="111">
        <v>288707</v>
      </c>
      <c r="I32" s="111">
        <v>60203</v>
      </c>
      <c r="J32" s="111">
        <v>34995</v>
      </c>
      <c r="K32" s="111">
        <v>95198</v>
      </c>
      <c r="L32" s="111">
        <v>24724</v>
      </c>
      <c r="M32" s="111">
        <v>16826</v>
      </c>
      <c r="N32" s="111">
        <v>41550</v>
      </c>
      <c r="O32" s="111">
        <v>39633</v>
      </c>
      <c r="P32" s="111">
        <v>36253</v>
      </c>
      <c r="Q32" s="111">
        <v>75886</v>
      </c>
      <c r="R32" s="111">
        <v>18686</v>
      </c>
      <c r="S32" s="111">
        <v>18277</v>
      </c>
      <c r="T32" s="111">
        <v>36963</v>
      </c>
    </row>
    <row r="33" spans="1:20" ht="15.75">
      <c r="A33" s="109">
        <v>2018</v>
      </c>
      <c r="B33" s="110">
        <v>9</v>
      </c>
      <c r="C33" s="111">
        <v>404413</v>
      </c>
      <c r="D33" s="111">
        <v>244488</v>
      </c>
      <c r="E33" s="111">
        <v>648901</v>
      </c>
      <c r="F33" s="111">
        <v>180958</v>
      </c>
      <c r="G33" s="111">
        <v>122558</v>
      </c>
      <c r="H33" s="111">
        <v>303516</v>
      </c>
      <c r="I33" s="111">
        <v>55564</v>
      </c>
      <c r="J33" s="111">
        <v>31783</v>
      </c>
      <c r="K33" s="111">
        <v>87347</v>
      </c>
      <c r="L33" s="111">
        <v>25981</v>
      </c>
      <c r="M33" s="111">
        <v>17412</v>
      </c>
      <c r="N33" s="111">
        <v>43393</v>
      </c>
      <c r="O33" s="111">
        <v>37913</v>
      </c>
      <c r="P33" s="111">
        <v>30782</v>
      </c>
      <c r="Q33" s="111">
        <v>68695</v>
      </c>
      <c r="R33" s="111">
        <v>18754</v>
      </c>
      <c r="S33" s="111">
        <v>17002</v>
      </c>
      <c r="T33" s="111">
        <v>35756</v>
      </c>
    </row>
    <row r="34" spans="1:20" ht="15.75">
      <c r="A34" s="109">
        <v>2019</v>
      </c>
      <c r="B34" s="110">
        <v>9</v>
      </c>
      <c r="C34" s="111">
        <v>429244</v>
      </c>
      <c r="D34" s="111">
        <v>271298</v>
      </c>
      <c r="E34" s="111">
        <v>700542</v>
      </c>
      <c r="F34" s="111">
        <v>193721</v>
      </c>
      <c r="G34" s="111">
        <v>121938</v>
      </c>
      <c r="H34" s="111">
        <v>315659</v>
      </c>
      <c r="I34" s="111">
        <v>54173</v>
      </c>
      <c r="J34" s="111">
        <v>32324</v>
      </c>
      <c r="K34" s="111">
        <v>86497</v>
      </c>
      <c r="L34" s="111">
        <v>33643</v>
      </c>
      <c r="M34" s="111">
        <v>17037</v>
      </c>
      <c r="N34" s="111">
        <v>50680</v>
      </c>
      <c r="O34" s="111">
        <v>37785</v>
      </c>
      <c r="P34" s="111">
        <v>35152</v>
      </c>
      <c r="Q34" s="111">
        <v>72937</v>
      </c>
      <c r="R34" s="111">
        <v>17672</v>
      </c>
      <c r="S34" s="111">
        <v>16835</v>
      </c>
      <c r="T34" s="111">
        <v>34507</v>
      </c>
    </row>
    <row r="35" spans="1:20" ht="15.75">
      <c r="A35" s="109">
        <v>2020</v>
      </c>
      <c r="B35" s="110">
        <v>9</v>
      </c>
      <c r="C35" s="111">
        <v>455059</v>
      </c>
      <c r="D35" s="111">
        <v>289298</v>
      </c>
      <c r="E35" s="111">
        <v>744357</v>
      </c>
      <c r="F35" s="111">
        <v>276317</v>
      </c>
      <c r="G35" s="111">
        <v>166753</v>
      </c>
      <c r="H35" s="111">
        <v>443070</v>
      </c>
      <c r="I35" s="111">
        <v>63019</v>
      </c>
      <c r="J35" s="111">
        <v>38764</v>
      </c>
      <c r="K35" s="111">
        <v>101783</v>
      </c>
      <c r="L35" s="111">
        <v>37022</v>
      </c>
      <c r="M35" s="111">
        <v>23343</v>
      </c>
      <c r="N35" s="111">
        <v>60365</v>
      </c>
      <c r="O35" s="111">
        <v>38530</v>
      </c>
      <c r="P35" s="111">
        <v>35178</v>
      </c>
      <c r="Q35" s="111">
        <v>73708</v>
      </c>
      <c r="R35" s="111">
        <v>22992</v>
      </c>
      <c r="S35" s="111">
        <v>20990</v>
      </c>
      <c r="T35" s="111">
        <v>43982</v>
      </c>
    </row>
    <row r="36" spans="1:20" ht="15.75">
      <c r="B36" s="113"/>
    </row>
    <row r="37" spans="1:20" ht="18">
      <c r="A37" s="106"/>
      <c r="B37" s="113"/>
      <c r="C37" s="107" t="s">
        <v>163</v>
      </c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 t="s">
        <v>163</v>
      </c>
      <c r="P37" s="107"/>
      <c r="Q37" s="107"/>
      <c r="R37" s="107"/>
      <c r="S37" s="107"/>
      <c r="T37" s="107"/>
    </row>
    <row r="38" spans="1:20">
      <c r="A38" s="150" t="s">
        <v>126</v>
      </c>
      <c r="B38" s="169" t="s">
        <v>127</v>
      </c>
      <c r="C38" s="150" t="s">
        <v>14</v>
      </c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 t="s">
        <v>14</v>
      </c>
      <c r="P38" s="150"/>
      <c r="Q38" s="150"/>
      <c r="R38" s="150"/>
      <c r="S38" s="150"/>
      <c r="T38" s="150"/>
    </row>
    <row r="39" spans="1:20">
      <c r="A39" s="150"/>
      <c r="B39" s="170"/>
      <c r="C39" s="150" t="s">
        <v>32</v>
      </c>
      <c r="D39" s="150"/>
      <c r="E39" s="150"/>
      <c r="F39" s="150"/>
      <c r="G39" s="150"/>
      <c r="H39" s="150"/>
      <c r="I39" s="150" t="s">
        <v>33</v>
      </c>
      <c r="J39" s="150"/>
      <c r="K39" s="150"/>
      <c r="L39" s="150"/>
      <c r="M39" s="150"/>
      <c r="N39" s="150"/>
      <c r="O39" s="150" t="s">
        <v>34</v>
      </c>
      <c r="P39" s="150"/>
      <c r="Q39" s="150"/>
      <c r="R39" s="150"/>
      <c r="S39" s="150"/>
      <c r="T39" s="150"/>
    </row>
    <row r="40" spans="1:20">
      <c r="A40" s="150"/>
      <c r="B40" s="170"/>
      <c r="C40" s="150" t="s">
        <v>1</v>
      </c>
      <c r="D40" s="150"/>
      <c r="E40" s="150"/>
      <c r="F40" s="150" t="s">
        <v>2</v>
      </c>
      <c r="G40" s="150"/>
      <c r="H40" s="150"/>
      <c r="I40" s="150" t="s">
        <v>1</v>
      </c>
      <c r="J40" s="150"/>
      <c r="K40" s="150"/>
      <c r="L40" s="150" t="s">
        <v>2</v>
      </c>
      <c r="M40" s="150"/>
      <c r="N40" s="150"/>
      <c r="O40" s="150" t="s">
        <v>1</v>
      </c>
      <c r="P40" s="150"/>
      <c r="Q40" s="150"/>
      <c r="R40" s="150" t="s">
        <v>2</v>
      </c>
      <c r="S40" s="150"/>
      <c r="T40" s="150"/>
    </row>
    <row r="41" spans="1:20">
      <c r="A41" s="150"/>
      <c r="B41" s="170"/>
      <c r="C41" s="102" t="s">
        <v>4</v>
      </c>
      <c r="D41" s="102" t="s">
        <v>5</v>
      </c>
      <c r="E41" s="102" t="s">
        <v>0</v>
      </c>
      <c r="F41" s="102" t="s">
        <v>4</v>
      </c>
      <c r="G41" s="102" t="s">
        <v>5</v>
      </c>
      <c r="H41" s="102" t="s">
        <v>0</v>
      </c>
      <c r="I41" s="102" t="s">
        <v>4</v>
      </c>
      <c r="J41" s="102" t="s">
        <v>5</v>
      </c>
      <c r="K41" s="102" t="s">
        <v>0</v>
      </c>
      <c r="L41" s="102" t="s">
        <v>4</v>
      </c>
      <c r="M41" s="102" t="s">
        <v>5</v>
      </c>
      <c r="N41" s="102" t="s">
        <v>0</v>
      </c>
      <c r="O41" s="102" t="s">
        <v>4</v>
      </c>
      <c r="P41" s="102" t="s">
        <v>5</v>
      </c>
      <c r="Q41" s="102" t="s">
        <v>0</v>
      </c>
      <c r="R41" s="102" t="s">
        <v>4</v>
      </c>
      <c r="S41" s="102" t="s">
        <v>5</v>
      </c>
      <c r="T41" s="102" t="s">
        <v>0</v>
      </c>
    </row>
    <row r="42" spans="1:20">
      <c r="A42" s="108">
        <v>1</v>
      </c>
      <c r="B42" s="108">
        <v>2</v>
      </c>
      <c r="C42" s="108">
        <v>3</v>
      </c>
      <c r="D42" s="108">
        <v>4</v>
      </c>
      <c r="E42" s="108">
        <v>5</v>
      </c>
      <c r="F42" s="108">
        <v>6</v>
      </c>
      <c r="G42" s="108">
        <v>7</v>
      </c>
      <c r="H42" s="108">
        <v>8</v>
      </c>
      <c r="I42" s="108">
        <v>9</v>
      </c>
      <c r="J42" s="108">
        <v>10</v>
      </c>
      <c r="K42" s="108">
        <v>11</v>
      </c>
      <c r="L42" s="108">
        <v>12</v>
      </c>
      <c r="M42" s="108">
        <v>13</v>
      </c>
      <c r="N42" s="108">
        <v>14</v>
      </c>
      <c r="O42" s="108">
        <v>15</v>
      </c>
      <c r="P42" s="108">
        <v>16</v>
      </c>
      <c r="Q42" s="108">
        <v>17</v>
      </c>
      <c r="R42" s="108">
        <v>18</v>
      </c>
      <c r="S42" s="108">
        <v>19</v>
      </c>
      <c r="T42" s="108">
        <v>20</v>
      </c>
    </row>
    <row r="43" spans="1:20" ht="15.75">
      <c r="A43" s="109">
        <v>2010</v>
      </c>
      <c r="B43" s="110">
        <f t="shared" ref="B43:B51" si="0">+B7+B25</f>
        <v>39</v>
      </c>
      <c r="C43" s="111">
        <v>6060778</v>
      </c>
      <c r="D43" s="111">
        <v>4655497</v>
      </c>
      <c r="E43" s="111">
        <v>10716275</v>
      </c>
      <c r="F43" s="111">
        <v>4404381</v>
      </c>
      <c r="G43" s="111">
        <v>3761276</v>
      </c>
      <c r="H43" s="111">
        <v>8165657</v>
      </c>
      <c r="I43" s="111">
        <v>860710</v>
      </c>
      <c r="J43" s="111">
        <v>623008</v>
      </c>
      <c r="K43" s="111">
        <v>1483718</v>
      </c>
      <c r="L43" s="111">
        <v>573893</v>
      </c>
      <c r="M43" s="111">
        <v>469264</v>
      </c>
      <c r="N43" s="111">
        <v>1043157</v>
      </c>
      <c r="O43" s="111">
        <v>357884</v>
      </c>
      <c r="P43" s="111">
        <v>253644</v>
      </c>
      <c r="Q43" s="111">
        <v>611528</v>
      </c>
      <c r="R43" s="111">
        <v>231890</v>
      </c>
      <c r="S43" s="111">
        <v>174760</v>
      </c>
      <c r="T43" s="111">
        <v>406650</v>
      </c>
    </row>
    <row r="44" spans="1:20" ht="15.75">
      <c r="A44" s="109">
        <v>2011</v>
      </c>
      <c r="B44" s="110">
        <f t="shared" si="0"/>
        <v>39</v>
      </c>
      <c r="C44" s="111">
        <v>6483461</v>
      </c>
      <c r="D44" s="111">
        <v>5122444</v>
      </c>
      <c r="E44" s="111">
        <v>11614265</v>
      </c>
      <c r="F44" s="111">
        <v>4557363</v>
      </c>
      <c r="G44" s="111">
        <v>4119497</v>
      </c>
      <c r="H44" s="111">
        <v>8683821</v>
      </c>
      <c r="I44" s="111">
        <v>920304</v>
      </c>
      <c r="J44" s="111">
        <v>682877</v>
      </c>
      <c r="K44" s="111">
        <v>1603181</v>
      </c>
      <c r="L44" s="111">
        <v>578789</v>
      </c>
      <c r="M44" s="111">
        <v>519938</v>
      </c>
      <c r="N44" s="111">
        <v>1098727</v>
      </c>
      <c r="O44" s="111">
        <v>369399</v>
      </c>
      <c r="P44" s="111">
        <v>272056</v>
      </c>
      <c r="Q44" s="111">
        <v>641455</v>
      </c>
      <c r="R44" s="111">
        <v>236485</v>
      </c>
      <c r="S44" s="111">
        <v>186174</v>
      </c>
      <c r="T44" s="111">
        <v>422659</v>
      </c>
    </row>
    <row r="45" spans="1:20" ht="15.75">
      <c r="A45" s="109">
        <v>2012</v>
      </c>
      <c r="B45" s="110">
        <f t="shared" si="0"/>
        <v>40</v>
      </c>
      <c r="C45" s="111">
        <v>7156895</v>
      </c>
      <c r="D45" s="111">
        <v>5556094</v>
      </c>
      <c r="E45" s="111">
        <v>12714273</v>
      </c>
      <c r="F45" s="111">
        <v>5390013</v>
      </c>
      <c r="G45" s="111">
        <v>4644864</v>
      </c>
      <c r="H45" s="111">
        <v>10035729</v>
      </c>
      <c r="I45" s="111">
        <v>1034594</v>
      </c>
      <c r="J45" s="111">
        <v>782233</v>
      </c>
      <c r="K45" s="111">
        <v>1816827</v>
      </c>
      <c r="L45" s="111">
        <v>729658</v>
      </c>
      <c r="M45" s="111">
        <v>631739</v>
      </c>
      <c r="N45" s="111">
        <v>1361397</v>
      </c>
      <c r="O45" s="111">
        <v>409337</v>
      </c>
      <c r="P45" s="111">
        <v>308278</v>
      </c>
      <c r="Q45" s="111">
        <v>717615</v>
      </c>
      <c r="R45" s="111">
        <v>270415</v>
      </c>
      <c r="S45" s="111">
        <v>220189</v>
      </c>
      <c r="T45" s="111">
        <v>490604</v>
      </c>
    </row>
    <row r="46" spans="1:20" ht="15.75">
      <c r="A46" s="109">
        <v>2013</v>
      </c>
      <c r="B46" s="110">
        <f t="shared" si="0"/>
        <v>41</v>
      </c>
      <c r="C46" s="111">
        <v>7818245</v>
      </c>
      <c r="D46" s="111">
        <v>6150345</v>
      </c>
      <c r="E46" s="111">
        <v>13972830</v>
      </c>
      <c r="F46" s="111">
        <v>5909323</v>
      </c>
      <c r="G46" s="111">
        <v>5081414</v>
      </c>
      <c r="H46" s="111">
        <v>10993639</v>
      </c>
      <c r="I46" s="111">
        <v>1229369</v>
      </c>
      <c r="J46" s="111">
        <v>966974</v>
      </c>
      <c r="K46" s="111">
        <v>2196343</v>
      </c>
      <c r="L46" s="111">
        <v>883754</v>
      </c>
      <c r="M46" s="111">
        <v>753544</v>
      </c>
      <c r="N46" s="111">
        <v>1637298</v>
      </c>
      <c r="O46" s="111">
        <v>494733</v>
      </c>
      <c r="P46" s="111">
        <v>393975</v>
      </c>
      <c r="Q46" s="111">
        <v>888708</v>
      </c>
      <c r="R46" s="111">
        <v>326911</v>
      </c>
      <c r="S46" s="111">
        <v>280040</v>
      </c>
      <c r="T46" s="111">
        <v>606951</v>
      </c>
    </row>
    <row r="47" spans="1:20" ht="15.75">
      <c r="A47" s="109">
        <v>2014</v>
      </c>
      <c r="B47" s="110">
        <f t="shared" si="0"/>
        <v>41</v>
      </c>
      <c r="C47" s="111">
        <v>8303617</v>
      </c>
      <c r="D47" s="111">
        <v>6672242</v>
      </c>
      <c r="E47" s="111">
        <v>14975859</v>
      </c>
      <c r="F47" s="111">
        <v>6286948</v>
      </c>
      <c r="G47" s="111">
        <v>5568347</v>
      </c>
      <c r="H47" s="111">
        <v>11855295</v>
      </c>
      <c r="I47" s="111">
        <v>1333129</v>
      </c>
      <c r="J47" s="111">
        <v>1081980</v>
      </c>
      <c r="K47" s="111">
        <v>2416673</v>
      </c>
      <c r="L47" s="111">
        <v>950986</v>
      </c>
      <c r="M47" s="111">
        <v>863172</v>
      </c>
      <c r="N47" s="111">
        <v>1814931</v>
      </c>
      <c r="O47" s="111">
        <v>513983</v>
      </c>
      <c r="P47" s="111">
        <v>452487</v>
      </c>
      <c r="Q47" s="111">
        <v>967697</v>
      </c>
      <c r="R47" s="111">
        <v>343115</v>
      </c>
      <c r="S47" s="111">
        <v>328675</v>
      </c>
      <c r="T47" s="111">
        <v>672346</v>
      </c>
    </row>
    <row r="48" spans="1:20" ht="15.75">
      <c r="A48" s="109">
        <v>2015</v>
      </c>
      <c r="B48" s="110">
        <f t="shared" si="0"/>
        <v>41</v>
      </c>
      <c r="C48" s="111">
        <v>8187118</v>
      </c>
      <c r="D48" s="111">
        <v>6739353</v>
      </c>
      <c r="E48" s="111">
        <v>14926471</v>
      </c>
      <c r="F48" s="111">
        <v>6226200</v>
      </c>
      <c r="G48" s="111">
        <v>5661624</v>
      </c>
      <c r="H48" s="111">
        <v>11887824</v>
      </c>
      <c r="I48" s="111">
        <v>1312054</v>
      </c>
      <c r="J48" s="111">
        <v>1091161</v>
      </c>
      <c r="K48" s="111">
        <v>2403215</v>
      </c>
      <c r="L48" s="111">
        <v>953805</v>
      </c>
      <c r="M48" s="111">
        <v>869183</v>
      </c>
      <c r="N48" s="111">
        <v>1822988</v>
      </c>
      <c r="O48" s="111">
        <v>550131</v>
      </c>
      <c r="P48" s="111">
        <v>516015</v>
      </c>
      <c r="Q48" s="111">
        <v>1066146</v>
      </c>
      <c r="R48" s="111">
        <v>360694</v>
      </c>
      <c r="S48" s="111">
        <v>370058</v>
      </c>
      <c r="T48" s="111">
        <v>730752</v>
      </c>
    </row>
    <row r="49" spans="1:22" ht="15.75">
      <c r="A49" s="109">
        <v>2016</v>
      </c>
      <c r="B49" s="110">
        <f t="shared" si="0"/>
        <v>49</v>
      </c>
      <c r="C49" s="111">
        <v>8463761</v>
      </c>
      <c r="D49" s="111">
        <v>6929182</v>
      </c>
      <c r="E49" s="111">
        <v>15392943</v>
      </c>
      <c r="F49" s="111">
        <v>6205934</v>
      </c>
      <c r="G49" s="111">
        <v>5637040</v>
      </c>
      <c r="H49" s="111">
        <v>11842974</v>
      </c>
      <c r="I49" s="111">
        <v>1380557</v>
      </c>
      <c r="J49" s="111">
        <v>1139407</v>
      </c>
      <c r="K49" s="111">
        <v>2519964</v>
      </c>
      <c r="L49" s="111">
        <v>964991</v>
      </c>
      <c r="M49" s="111">
        <v>878016</v>
      </c>
      <c r="N49" s="111">
        <v>1843007</v>
      </c>
      <c r="O49" s="111">
        <v>562878</v>
      </c>
      <c r="P49" s="111">
        <v>483681</v>
      </c>
      <c r="Q49" s="111">
        <v>1046559</v>
      </c>
      <c r="R49" s="111">
        <v>362843</v>
      </c>
      <c r="S49" s="111">
        <v>338830</v>
      </c>
      <c r="T49" s="111">
        <v>701673</v>
      </c>
    </row>
    <row r="50" spans="1:22" ht="15.75">
      <c r="A50" s="109">
        <v>2017</v>
      </c>
      <c r="B50" s="110">
        <f t="shared" si="0"/>
        <v>49</v>
      </c>
      <c r="C50" s="111">
        <v>8276842</v>
      </c>
      <c r="D50" s="111">
        <v>7032100</v>
      </c>
      <c r="E50" s="111">
        <v>15308942</v>
      </c>
      <c r="F50" s="111">
        <v>5871890</v>
      </c>
      <c r="G50" s="111">
        <v>5506424</v>
      </c>
      <c r="H50" s="111">
        <v>11378314</v>
      </c>
      <c r="I50" s="111">
        <v>1314844</v>
      </c>
      <c r="J50" s="111">
        <v>1132515</v>
      </c>
      <c r="K50" s="111">
        <v>2492544</v>
      </c>
      <c r="L50" s="111">
        <v>876350</v>
      </c>
      <c r="M50" s="111">
        <v>858765</v>
      </c>
      <c r="N50" s="111">
        <v>1774445</v>
      </c>
      <c r="O50" s="111">
        <v>508781</v>
      </c>
      <c r="P50" s="111">
        <v>456735</v>
      </c>
      <c r="Q50" s="111">
        <v>1014215</v>
      </c>
      <c r="R50" s="111">
        <v>341083</v>
      </c>
      <c r="S50" s="111">
        <v>330164</v>
      </c>
      <c r="T50" s="111">
        <v>711649</v>
      </c>
    </row>
    <row r="51" spans="1:22" ht="15.75">
      <c r="A51" s="109">
        <v>2018</v>
      </c>
      <c r="B51" s="110">
        <f t="shared" si="0"/>
        <v>50</v>
      </c>
      <c r="C51" s="111">
        <f t="shared" ref="C51:T51" si="1">+C33+C15</f>
        <v>8186393</v>
      </c>
      <c r="D51" s="111">
        <f t="shared" si="1"/>
        <v>6919903</v>
      </c>
      <c r="E51" s="111">
        <f t="shared" si="1"/>
        <v>15466548</v>
      </c>
      <c r="F51" s="111">
        <f t="shared" si="1"/>
        <v>5925685</v>
      </c>
      <c r="G51" s="111">
        <f t="shared" si="1"/>
        <v>5677370</v>
      </c>
      <c r="H51" s="111">
        <f t="shared" si="1"/>
        <v>11603055</v>
      </c>
      <c r="I51" s="111">
        <f t="shared" si="1"/>
        <v>1322649</v>
      </c>
      <c r="J51" s="111">
        <f t="shared" si="1"/>
        <v>1138722</v>
      </c>
      <c r="K51" s="111">
        <f t="shared" si="1"/>
        <v>2521388</v>
      </c>
      <c r="L51" s="111">
        <f t="shared" si="1"/>
        <v>883867</v>
      </c>
      <c r="M51" s="111">
        <f t="shared" si="1"/>
        <v>861967</v>
      </c>
      <c r="N51" s="111">
        <f t="shared" si="1"/>
        <v>1784046</v>
      </c>
      <c r="O51" s="111">
        <f t="shared" si="1"/>
        <v>500488</v>
      </c>
      <c r="P51" s="111">
        <f t="shared" si="1"/>
        <v>457060</v>
      </c>
      <c r="Q51" s="111">
        <f t="shared" si="1"/>
        <v>1022766</v>
      </c>
      <c r="R51" s="111">
        <f t="shared" si="1"/>
        <v>341212</v>
      </c>
      <c r="S51" s="111">
        <f t="shared" si="1"/>
        <v>338684</v>
      </c>
      <c r="T51" s="111">
        <f t="shared" si="1"/>
        <v>718498</v>
      </c>
    </row>
    <row r="52" spans="1:22" ht="15.75">
      <c r="A52" s="109">
        <v>2019</v>
      </c>
      <c r="B52" s="110">
        <f t="shared" ref="B52:B53" si="2">+B16+B34</f>
        <v>50</v>
      </c>
      <c r="C52" s="111">
        <f t="shared" ref="C52:T53" si="3">+C16+C34</f>
        <v>8223192</v>
      </c>
      <c r="D52" s="111">
        <f t="shared" si="3"/>
        <v>7082441</v>
      </c>
      <c r="E52" s="111">
        <f t="shared" si="3"/>
        <v>15305633</v>
      </c>
      <c r="F52" s="111">
        <f t="shared" si="3"/>
        <v>6103895</v>
      </c>
      <c r="G52" s="111">
        <f t="shared" si="3"/>
        <v>5820499</v>
      </c>
      <c r="H52" s="111">
        <f t="shared" si="3"/>
        <v>11924394</v>
      </c>
      <c r="I52" s="111">
        <f t="shared" si="3"/>
        <v>1316129</v>
      </c>
      <c r="J52" s="111">
        <f t="shared" si="3"/>
        <v>1162473</v>
      </c>
      <c r="K52" s="111">
        <f t="shared" si="3"/>
        <v>2478602</v>
      </c>
      <c r="L52" s="111">
        <f t="shared" si="3"/>
        <v>935740</v>
      </c>
      <c r="M52" s="111">
        <f t="shared" si="3"/>
        <v>906978</v>
      </c>
      <c r="N52" s="111">
        <f t="shared" si="3"/>
        <v>1842718</v>
      </c>
      <c r="O52" s="111">
        <f t="shared" si="3"/>
        <v>534835</v>
      </c>
      <c r="P52" s="111">
        <f t="shared" si="3"/>
        <v>506464</v>
      </c>
      <c r="Q52" s="111">
        <f t="shared" si="3"/>
        <v>1041299</v>
      </c>
      <c r="R52" s="111">
        <f t="shared" si="3"/>
        <v>367377</v>
      </c>
      <c r="S52" s="111">
        <f t="shared" si="3"/>
        <v>378199</v>
      </c>
      <c r="T52" s="111">
        <f t="shared" si="3"/>
        <v>745576</v>
      </c>
      <c r="U52" s="115"/>
      <c r="V52" s="115"/>
    </row>
    <row r="53" spans="1:22" ht="15.75">
      <c r="A53" s="109">
        <v>2020</v>
      </c>
      <c r="B53" s="110">
        <f t="shared" si="2"/>
        <v>50</v>
      </c>
      <c r="C53" s="111">
        <f t="shared" si="3"/>
        <v>8242944</v>
      </c>
      <c r="D53" s="111">
        <f t="shared" si="3"/>
        <v>7169479</v>
      </c>
      <c r="E53" s="111">
        <f t="shared" si="3"/>
        <v>15412423</v>
      </c>
      <c r="F53" s="111">
        <f t="shared" si="3"/>
        <v>6452269</v>
      </c>
      <c r="G53" s="111">
        <f t="shared" si="3"/>
        <v>6145805</v>
      </c>
      <c r="H53" s="111">
        <f t="shared" si="3"/>
        <v>12598074</v>
      </c>
      <c r="I53" s="111">
        <f t="shared" si="3"/>
        <v>1340922</v>
      </c>
      <c r="J53" s="111">
        <f t="shared" si="3"/>
        <v>1190224</v>
      </c>
      <c r="K53" s="111">
        <f t="shared" si="3"/>
        <v>2531146</v>
      </c>
      <c r="L53" s="111">
        <f t="shared" si="3"/>
        <v>1005699</v>
      </c>
      <c r="M53" s="111">
        <f t="shared" si="3"/>
        <v>978188</v>
      </c>
      <c r="N53" s="111">
        <f t="shared" si="3"/>
        <v>1983887</v>
      </c>
      <c r="O53" s="111">
        <f t="shared" si="3"/>
        <v>531767</v>
      </c>
      <c r="P53" s="111">
        <f t="shared" si="3"/>
        <v>512810</v>
      </c>
      <c r="Q53" s="111">
        <f t="shared" si="3"/>
        <v>1044577</v>
      </c>
      <c r="R53" s="111">
        <f t="shared" si="3"/>
        <v>390386</v>
      </c>
      <c r="S53" s="111">
        <f t="shared" si="3"/>
        <v>405058</v>
      </c>
      <c r="T53" s="111">
        <f t="shared" si="3"/>
        <v>795444</v>
      </c>
      <c r="U53" s="115"/>
      <c r="V53" s="115"/>
    </row>
    <row r="54" spans="1:22" ht="15.75">
      <c r="A54" s="35"/>
      <c r="B54" s="114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</row>
    <row r="55" spans="1:22" ht="15.75">
      <c r="A55" s="35"/>
      <c r="B55" s="114"/>
      <c r="C55" s="115"/>
      <c r="D55" s="115"/>
      <c r="E55" s="115"/>
      <c r="F55" s="142"/>
      <c r="G55" s="142"/>
      <c r="H55" s="142"/>
      <c r="I55" s="115"/>
      <c r="J55" s="115"/>
      <c r="K55" s="115"/>
      <c r="L55" s="142"/>
      <c r="M55" s="142"/>
      <c r="N55" s="142"/>
      <c r="O55" s="115"/>
      <c r="P55" s="115"/>
      <c r="Q55" s="115"/>
      <c r="R55" s="142"/>
      <c r="S55" s="142"/>
      <c r="T55" s="142"/>
      <c r="U55" s="115"/>
      <c r="V55" s="115"/>
    </row>
    <row r="56" spans="1:22" ht="15.75">
      <c r="F56" s="142"/>
      <c r="G56" s="142"/>
      <c r="H56" s="142"/>
      <c r="L56" s="142"/>
      <c r="M56" s="142"/>
      <c r="N56" s="142"/>
      <c r="R56" s="142"/>
      <c r="S56" s="142"/>
      <c r="T56" s="142"/>
    </row>
  </sheetData>
  <mergeCells count="39">
    <mergeCell ref="L40:N40"/>
    <mergeCell ref="O40:Q40"/>
    <mergeCell ref="R40:T40"/>
    <mergeCell ref="A38:A41"/>
    <mergeCell ref="B38:B41"/>
    <mergeCell ref="C38:N38"/>
    <mergeCell ref="O38:T38"/>
    <mergeCell ref="C39:H39"/>
    <mergeCell ref="I39:N39"/>
    <mergeCell ref="O39:T39"/>
    <mergeCell ref="C40:E40"/>
    <mergeCell ref="F40:H40"/>
    <mergeCell ref="I40:K40"/>
    <mergeCell ref="C22:E22"/>
    <mergeCell ref="F22:H22"/>
    <mergeCell ref="I22:K22"/>
    <mergeCell ref="L22:N22"/>
    <mergeCell ref="O22:Q22"/>
    <mergeCell ref="R22:T22"/>
    <mergeCell ref="L4:N4"/>
    <mergeCell ref="O4:Q4"/>
    <mergeCell ref="R4:T4"/>
    <mergeCell ref="A20:A23"/>
    <mergeCell ref="B20:B23"/>
    <mergeCell ref="C20:N20"/>
    <mergeCell ref="O20:T20"/>
    <mergeCell ref="C21:H21"/>
    <mergeCell ref="I21:N21"/>
    <mergeCell ref="O21:T21"/>
    <mergeCell ref="A2:A5"/>
    <mergeCell ref="B2:B5"/>
    <mergeCell ref="C2:N2"/>
    <mergeCell ref="O2:T2"/>
    <mergeCell ref="C3:H3"/>
    <mergeCell ref="I3:N3"/>
    <mergeCell ref="O3:T3"/>
    <mergeCell ref="C4:E4"/>
    <mergeCell ref="F4:H4"/>
    <mergeCell ref="I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2020</vt:lpstr>
      <vt:lpstr>STREAM</vt:lpstr>
      <vt:lpstr>Open Board 2020</vt:lpstr>
      <vt:lpstr>TS</vt:lpstr>
      <vt:lpstr>'2020'!Print_Area</vt:lpstr>
      <vt:lpstr>'Open Board 2020'!Print_Area</vt:lpstr>
      <vt:lpstr>STREAM!Print_Area</vt:lpstr>
      <vt:lpstr>'2020'!Print_Titles</vt:lpstr>
      <vt:lpstr>'Open Board 2020'!Print_Titles</vt:lpstr>
      <vt:lpstr>STREAM!Print_Titles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2020-03-17T05:12:51Z</cp:lastPrinted>
  <dcterms:created xsi:type="dcterms:W3CDTF">2018-01-23T05:44:31Z</dcterms:created>
  <dcterms:modified xsi:type="dcterms:W3CDTF">2021-11-05T11:35:36Z</dcterms:modified>
</cp:coreProperties>
</file>