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180" yWindow="-15" windowWidth="10050" windowHeight="7035" tabRatio="908" activeTab="5"/>
  </bookViews>
  <sheets>
    <sheet name="Provision" sheetId="5" r:id="rId1"/>
    <sheet name="pro-rec" sheetId="6" r:id="rId2"/>
    <sheet name="Tentative" sheetId="7" r:id="rId3"/>
    <sheet name="Daman" sheetId="1" r:id="rId4"/>
    <sheet name="Diu" sheetId="2" r:id="rId5"/>
    <sheet name="UT" sheetId="3" r:id="rId6"/>
    <sheet name="Sheet1" sheetId="4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c">#REF!</definedName>
    <definedName name="\d">#REF!</definedName>
    <definedName name="\e">#REF!</definedName>
    <definedName name="\i">#REF!</definedName>
    <definedName name="\j">#REF!</definedName>
    <definedName name="\n">#REF!</definedName>
    <definedName name="\q">#REF!</definedName>
    <definedName name="\s">#REF!</definedName>
    <definedName name="\x">#REF!</definedName>
    <definedName name="________________xlnm.Print_Area_1">#REF!</definedName>
    <definedName name="_______________xlnm.Print_Area_1">#REF!</definedName>
    <definedName name="______________xlnm.Print_Area_1">#REF!</definedName>
    <definedName name="_____________xlnm.Print_Area_1">#REF!</definedName>
    <definedName name="____________xlnm.Print_Area_1">#REF!</definedName>
    <definedName name="___________xlnm.Print_Area_1">#REF!</definedName>
    <definedName name="__________xlnm.Print_Area_1">#REF!</definedName>
    <definedName name="_________xlnm.Print_Area_1">#REF!</definedName>
    <definedName name="________xlnm.Print_Area_1">#REF!</definedName>
    <definedName name="_______xlnm.Print_Area_1">#REF!</definedName>
    <definedName name="______xlnm.Print_Area_1">#REF!</definedName>
    <definedName name="_____xlnm.Print_Area_1">#REF!</definedName>
    <definedName name="____xlnm.Print_Area_1">#REF!</definedName>
    <definedName name="___xlnm.Print_Area_1">#REF!</definedName>
    <definedName name="__1Excel_BuiltIn_Print_Area_1_1" localSheetId="2">[1]Kgbv!$A$1:$B$35</definedName>
    <definedName name="__1Excel_BuiltIn_Print_Area_1_1">[1]Kgbv!$A$1:$B$35</definedName>
    <definedName name="__xlnm.Print_Area_1">#REF!</definedName>
    <definedName name="_1Excel_BuiltIn_Print_Area_1_1">[2]Kgbv!$A$1:$B$35</definedName>
    <definedName name="_3Excel_BuiltIn_Print_Area_1_1" localSheetId="2">[1]Kgbv!$A$1:$B$35</definedName>
    <definedName name="_3Excel_BuiltIn_Print_Area_1_1">[1]Kgbv!$A$1:$B$35</definedName>
    <definedName name="_4Excel_BuiltIn_Print_Area_1_1" localSheetId="2">[3]Kgbv!$A$1:$B$35</definedName>
    <definedName name="_4Excel_BuiltIn_Print_Area_1_1">[3]Kgbv!$A$1:$B$35</definedName>
    <definedName name="_8Excel_BuiltIn_Print_Area_1_1" localSheetId="2">[3]Kgbv!$A$1:$B$35</definedName>
    <definedName name="_8Excel_BuiltIn_Print_Area_1_1">[3]Kgbv!$A$1:$B$35</definedName>
    <definedName name="_Fill" hidden="1">#REF!</definedName>
    <definedName name="_ftnref1_40">#REF!</definedName>
    <definedName name="_Key1" localSheetId="2" hidden="1">[4]A!#REF!</definedName>
    <definedName name="_Key1" hidden="1">[4]A!#REF!</definedName>
    <definedName name="_Order1" hidden="1">0</definedName>
    <definedName name="_Sort" hidden="1">[4]A!#REF!</definedName>
    <definedName name="a" localSheetId="2">#REF!</definedName>
    <definedName name="a">#REF!</definedName>
    <definedName name="A_13">#REF!</definedName>
    <definedName name="A_2">#REF!</definedName>
    <definedName name="A_31">#REF!</definedName>
    <definedName name="aa">#REF!</definedName>
    <definedName name="aaaa">#REF!</definedName>
    <definedName name="aaaa_13">#REF!</definedName>
    <definedName name="aaaa_2">#REF!</definedName>
    <definedName name="aaaa_31">#REF!</definedName>
    <definedName name="abc">#REF!</definedName>
    <definedName name="ajay">#REF!</definedName>
    <definedName name="asdfasdfa">#REF!</definedName>
    <definedName name="B">#REF!</definedName>
    <definedName name="B_13">#REF!</definedName>
    <definedName name="B_2">#REF!</definedName>
    <definedName name="B_31">#REF!</definedName>
    <definedName name="BuiltIn_AutoFilter___1" localSheetId="1">[5]SSA_BANGALORE!#REF!</definedName>
    <definedName name="BuiltIn_AutoFilter___1" localSheetId="0">[5]SSA_BANGALORE!#REF!</definedName>
    <definedName name="BuiltIn_AutoFilter___1" localSheetId="2">[6]SSA_BANGALORE!#REF!</definedName>
    <definedName name="BuiltIn_AutoFilter___1">[7]SSA_BANGALORE!#REF!</definedName>
    <definedName name="BuiltIn_AutoFilter___2" localSheetId="1">[5]SSA_MYSORE!#REF!</definedName>
    <definedName name="BuiltIn_AutoFilter___2" localSheetId="0">[5]SSA_MYSORE!#REF!</definedName>
    <definedName name="BuiltIn_AutoFilter___2" localSheetId="2">[6]SSA_MYSORE!#REF!</definedName>
    <definedName name="BuiltIn_AutoFilter___2">[7]SSA_MYSORE!#REF!</definedName>
    <definedName name="BuiltIn_AutoFilter___3" localSheetId="2">#REF!</definedName>
    <definedName name="BuiltIn_AutoFilter___3">#REF!</definedName>
    <definedName name="BuiltIn_Consolidate_Area___0">#N/A</definedName>
    <definedName name="BuiltIn_Consolidate_Area___0___0">#N/A</definedName>
    <definedName name="C_">#REF!</definedName>
    <definedName name="C__13">#REF!</definedName>
    <definedName name="C__2">#REF!</definedName>
    <definedName name="C__31">#REF!</definedName>
    <definedName name="Category__ACR_HM_Room" localSheetId="2">[8]Category__ACR_HM_Room!#REF!</definedName>
    <definedName name="Category__ACR_HM_Room">[8]Category__ACR_HM_Room!#REF!</definedName>
    <definedName name="COMPUER_NO_AVAILABLE_ALL" localSheetId="2">[9]COMPUER_NO_AVAILABLE_ALL!#REF!</definedName>
    <definedName name="COMPUER_NO_AVAILABLE_ALL">[9]COMPUER_NO_AVAILABLE_ALL!#REF!</definedName>
    <definedName name="_xlnm.Consolidate_Area">#N/A</definedName>
    <definedName name="Copy" localSheetId="2">#REF!</definedName>
    <definedName name="Copy">#REF!</definedName>
    <definedName name="D" localSheetId="2">'[4]10-20'!#REF!</definedName>
    <definedName name="D">'[4]10-20'!#REF!</definedName>
    <definedName name="D_13">'[10]10-20'!#REF!</definedName>
    <definedName name="D_2">'[11]10-20'!#REF!</definedName>
    <definedName name="D_31">'[10]10-20'!#REF!</definedName>
    <definedName name="_xlnm.Database" localSheetId="2">#REF!</definedName>
    <definedName name="_xlnm.Database">#REF!</definedName>
    <definedName name="Deepak">#REF!</definedName>
    <definedName name="DFGB">#REF!</definedName>
    <definedName name="dmr2oct">'[12]28'!$A$5:$T$60</definedName>
    <definedName name="dmr2oct_2" localSheetId="2">#REF!</definedName>
    <definedName name="dmr2oct_2">#REF!</definedName>
    <definedName name="ds" localSheetId="2" hidden="1">{"'Sheet1'!$A$4386:$N$4591"}</definedName>
    <definedName name="ds" hidden="1">{"'Sheet1'!$A$4386:$N$4591"}</definedName>
    <definedName name="E">#REF!</definedName>
    <definedName name="E_13">#REF!</definedName>
    <definedName name="E_2">#REF!</definedName>
    <definedName name="E_31">#REF!</definedName>
    <definedName name="eeee">#REF!</definedName>
    <definedName name="enrollment">#REF!</definedName>
    <definedName name="Excel_BuiltIn__FilterDatabase_1">#REF!</definedName>
    <definedName name="Excel_BuiltIn_Print_Area">#REF!</definedName>
    <definedName name="Excel_BuiltIn_Print_Area_10_1">#REF!</definedName>
    <definedName name="Excel_BuiltIn_Print_Area_10_1_1">"#REF!"</definedName>
    <definedName name="Excel_BuiltIn_Print_Area_10_1_5">"#REF!"</definedName>
    <definedName name="Excel_BuiltIn_Print_Area_10_1_6">"#REF!"</definedName>
    <definedName name="Excel_BuiltIn_Print_Area_12" localSheetId="2">'[13]STR-Table-6'!#REF!</definedName>
    <definedName name="Excel_BuiltIn_Print_Area_12">'[13]STR-Table-6'!#REF!</definedName>
    <definedName name="Excel_BuiltIn_Print_Area_14" localSheetId="2">#REF!</definedName>
    <definedName name="Excel_BuiltIn_Print_Area_14">#REF!</definedName>
    <definedName name="Excel_BuiltIn_Print_Area_15_1">#REF!</definedName>
    <definedName name="Excel_BuiltIn_Print_Area_16_1">#REF!</definedName>
    <definedName name="Excel_BuiltIn_Print_Area_17_1" localSheetId="2">'[13]RTE-tch-Prim-Table-10'!#REF!</definedName>
    <definedName name="Excel_BuiltIn_Print_Area_17_1">'[13]RTE-tch-Prim-Table-10'!#REF!</definedName>
    <definedName name="Excel_BuiltIn_Print_Area_18_1" localSheetId="2">#REF!</definedName>
    <definedName name="Excel_BuiltIn_Print_Area_18_1">#REF!</definedName>
    <definedName name="Excel_BuiltIn_Print_Area_2_1_1">"#REF!"</definedName>
    <definedName name="Excel_BuiltIn_Print_Area_2_1_2">"#REF!"</definedName>
    <definedName name="Excel_BuiltIn_Print_Area_2_1_2_1" localSheetId="1">'[14]districtwise awppb'!$A$1:$AH$185</definedName>
    <definedName name="Excel_BuiltIn_Print_Area_2_1_2_1" localSheetId="0">'[14]districtwise awppb'!$A$1:$AH$185</definedName>
    <definedName name="Excel_BuiltIn_Print_Area_2_1_2_1" localSheetId="2">'[15]districtwise awppb'!$A$1:$AH$185</definedName>
    <definedName name="Excel_BuiltIn_Print_Area_2_1_2_1">'[16]districtwise awppb'!$A$1:$AH$185</definedName>
    <definedName name="Excel_BuiltIn_Print_Area_2_1_2_1_5">"#REF!"</definedName>
    <definedName name="Excel_BuiltIn_Print_Area_21_1" localSheetId="2">'[13]brc-crc-furni-Table-13'!#REF!</definedName>
    <definedName name="Excel_BuiltIn_Print_Area_21_1">'[13]brc-crc-furni-Table-13'!#REF!</definedName>
    <definedName name="Excel_BuiltIn_Print_Area_22">'[13]integ-Table-14'!#REF!</definedName>
    <definedName name="Excel_BuiltIn_Print_Area_30">'[13]cwsn-Table22'!#REF!</definedName>
    <definedName name="Excel_BuiltIn_Print_Area_32_1">'[13]cw-addl-Table24.1'!#REF!</definedName>
    <definedName name="Excel_BuiltIn_Print_Area_33_1" localSheetId="2">#REF!</definedName>
    <definedName name="Excel_BuiltIn_Print_Area_33_1">#REF!</definedName>
    <definedName name="Excel_BuiltIn_Print_Area_34" localSheetId="2">'[13]cw-dw-toilet-Table25'!#REF!</definedName>
    <definedName name="Excel_BuiltIn_Print_Area_34">'[13]cw-dw-toilet-Table25'!#REF!</definedName>
    <definedName name="Excel_BuiltIn_Print_Area_36">'[13]m-grant-Table-27'!#REF!</definedName>
    <definedName name="Excel_BuiltIn_Print_Area_4_1">"#REF!"</definedName>
    <definedName name="Excel_BuiltIn_Print_Area_42_1" localSheetId="2">'[13]cwsn-Table22'!#REF!</definedName>
    <definedName name="Excel_BuiltIn_Print_Area_42_1">'[13]cwsn-Table22'!#REF!</definedName>
    <definedName name="Excel_BuiltIn_Print_Area_43" localSheetId="2">#REF!</definedName>
    <definedName name="Excel_BuiltIn_Print_Area_43">#REF!</definedName>
    <definedName name="Excel_BuiltIn_Print_Area_44_1" localSheetId="2">'[13]cw-addl-Table24.1'!#REF!</definedName>
    <definedName name="Excel_BuiltIn_Print_Area_44_1">'[13]cw-addl-Table24.1'!#REF!</definedName>
    <definedName name="Excel_BuiltIn_Print_Area_44_1_1" localSheetId="2">#REF!</definedName>
    <definedName name="Excel_BuiltIn_Print_Area_44_1_1">#REF!</definedName>
    <definedName name="Excel_BuiltIn_Print_Area_46_1" localSheetId="2">'[13]cw-dw-toilet-Table25'!#REF!</definedName>
    <definedName name="Excel_BuiltIn_Print_Area_46_1">'[13]cw-dw-toilet-Table25'!#REF!</definedName>
    <definedName name="Excel_BuiltIn_Print_Area_48_1">'[13]m-grant-Table-27'!#REF!</definedName>
    <definedName name="Excel_BuiltIn_Print_Area_55_1" localSheetId="2">#REF!</definedName>
    <definedName name="Excel_BuiltIn_Print_Area_55_1">#REF!</definedName>
    <definedName name="Excel_BuiltIn_Print_Area_6_1">"#REF!"</definedName>
    <definedName name="Excel_BuiltIn_Print_Area_6_1_1">"#REF!"</definedName>
    <definedName name="Excel_BuiltIn_Print_Area_7_1">"#REF!"</definedName>
    <definedName name="Excel_BuiltIn_Print_Area_7_1_1">"#REF!"</definedName>
    <definedName name="Excel_BuiltIn_Print_Titles_1">#REF!</definedName>
    <definedName name="Excel_BuiltIn_Print_Titles_4">#REF!</definedName>
    <definedName name="Excel_BuiltIn_Print_Titles_44">#REF!</definedName>
    <definedName name="Excel_BuiltIn_Print_Titles_5_1">"#REF!,#REF!"</definedName>
    <definedName name="Excel_BuiltIn_Print_Titles_6_1">"#REF!,#REF!"</definedName>
    <definedName name="FDGV" localSheetId="2">#REF!</definedName>
    <definedName name="FDGV">#REF!</definedName>
    <definedName name="FFF">#REF!</definedName>
    <definedName name="ffff">'[4]10-20'!#REF!</definedName>
    <definedName name="ffffff">#REF!</definedName>
    <definedName name="gg">#REF!</definedName>
    <definedName name="gggggggggggggg">#REF!</definedName>
    <definedName name="graduates">#REF!</definedName>
    <definedName name="h">#REF!</definedName>
    <definedName name="HTML_CodePage" hidden="1">1252</definedName>
    <definedName name="HTML_Control" localSheetId="1" hidden="1">{"'Sheet1'!$A$4386:$N$4591"}</definedName>
    <definedName name="HTML_Control" localSheetId="0" hidden="1">{"'Sheet1'!$A$4386:$N$4591"}</definedName>
    <definedName name="HTML_Control" localSheetId="2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 localSheetId="2">#REF!</definedName>
    <definedName name="J">#REF!</definedName>
    <definedName name="jkl">#REF!</definedName>
    <definedName name="kkk" localSheetId="1" hidden="1">{"'Sheet1'!$A$4386:$N$4591"}</definedName>
    <definedName name="kkk" localSheetId="0" hidden="1">{"'Sheet1'!$A$4386:$N$4591"}</definedName>
    <definedName name="kkk" localSheetId="2" hidden="1">{"'Sheet1'!$A$4386:$N$4591"}</definedName>
    <definedName name="kkk" hidden="1">{"'Sheet1'!$A$4386:$N$4591"}</definedName>
    <definedName name="kkkk">#REF!</definedName>
    <definedName name="Link">#REF!</definedName>
    <definedName name="ll">#REF!</definedName>
    <definedName name="mm">#REF!</definedName>
    <definedName name="mn">#REF!</definedName>
    <definedName name="new" hidden="1">#REF!</definedName>
    <definedName name="NNEW">#REF!</definedName>
    <definedName name="Nov" localSheetId="1" hidden="1">{"'Sheet1'!$A$4386:$N$4591"}</definedName>
    <definedName name="Nov" localSheetId="0" hidden="1">{"'Sheet1'!$A$4386:$N$4591"}</definedName>
    <definedName name="Nov" localSheetId="2" hidden="1">{"'Sheet1'!$A$4386:$N$4591"}</definedName>
    <definedName name="Nov" hidden="1">{"'Sheet1'!$A$4386:$N$4591"}</definedName>
    <definedName name="October" localSheetId="1" hidden="1">{"'Sheet1'!$A$4386:$N$4591"}</definedName>
    <definedName name="October" localSheetId="0" hidden="1">{"'Sheet1'!$A$4386:$N$4591"}</definedName>
    <definedName name="October" localSheetId="2" hidden="1">{"'Sheet1'!$A$4386:$N$4591"}</definedName>
    <definedName name="October" hidden="1">{"'Sheet1'!$A$4386:$N$4591"}</definedName>
    <definedName name="P">#REF!</definedName>
    <definedName name="P_13">#REF!</definedName>
    <definedName name="P_2">#REF!</definedName>
    <definedName name="P_31">#REF!</definedName>
    <definedName name="_xlnm.Print_Area" localSheetId="4">Diu!$A$1:$AB$403</definedName>
    <definedName name="_xlnm.Print_Area" localSheetId="1">'pro-rec'!$A$1:$J$5</definedName>
    <definedName name="_xlnm.Print_Area" localSheetId="2">Tentative!$A$1:$M$89</definedName>
    <definedName name="_xlnm.Print_Area" localSheetId="5">UT!$A$2:$AC$403</definedName>
    <definedName name="_xlnm.Print_Area">#REF!</definedName>
    <definedName name="PRINT_AREA_MI">#REF!</definedName>
    <definedName name="_xlnm.Print_Titles" localSheetId="3">Daman!$1:$6</definedName>
    <definedName name="_xlnm.Print_Titles" localSheetId="4">Diu!$1:$6</definedName>
    <definedName name="_xlnm.Print_Titles" localSheetId="2">Tentative!$3:$5</definedName>
    <definedName name="_xlnm.Print_Titles" localSheetId="5">UT!$2:$6</definedName>
    <definedName name="_xlnm.Print_Titles">#REF!</definedName>
    <definedName name="PRINT_TITLES_MI">#REF!</definedName>
    <definedName name="q" localSheetId="2">#REF!</definedName>
    <definedName name="q">#REF!</definedName>
    <definedName name="q_43">#REF!</definedName>
    <definedName name="qq" localSheetId="2" hidden="1">{"'Sheet1'!$A$4386:$N$4591"}</definedName>
    <definedName name="qq" hidden="1">{"'Sheet1'!$A$4386:$N$4591"}</definedName>
    <definedName name="QTTCERAMICTILES">#REF!</definedName>
    <definedName name="QTY_35FLUSHDOORS">#REF!</definedName>
    <definedName name="QTY_CINDER_FILL">#REF!</definedName>
    <definedName name="QTY_DTP_AL_DOORS">#REF!</definedName>
    <definedName name="QTY_DTP_BRICKBATS">#REF!</definedName>
    <definedName name="QTY_DTP_BRICKS">#REF!</definedName>
    <definedName name="QTY_DTP_BWPANELS">#REF!</definedName>
    <definedName name="QTY_DTP_COLLAP.SHUTTERS">#REF!</definedName>
    <definedName name="QTY_DTP_KAPCHI_GRIT">#REF!</definedName>
    <definedName name="QTY_DTP_PARTICLEBOARDPANELS">#REF!</definedName>
    <definedName name="QTY_DTP_ROLL.SHUTTERS">#REF!</definedName>
    <definedName name="QTY_DTP_SAND">#REF!</definedName>
    <definedName name="QTY_DTP_STEEL_W_V">#REF!</definedName>
    <definedName name="QTY_DWV_FOR_L.Polish">#REF!</definedName>
    <definedName name="QTY_DWV_FOR_PAINTING">#REF!</definedName>
    <definedName name="QTY_ENAMEL_PAINT">#REF!</definedName>
    <definedName name="QTY_HYSD_TONNE">#REF!</definedName>
    <definedName name="QTY_LAQUER_POLISH">#REF!</definedName>
    <definedName name="QTY_MS_TONNE">#REF!</definedName>
    <definedName name="QTY_PLASTIC_PAINT">#REF!</definedName>
    <definedName name="QTY_TOTALSTEEL_TONNE">#REF!</definedName>
    <definedName name="QTY_WHITELIME">#REF!</definedName>
    <definedName name="QTY_WP_CEMENT_PAINT">#REF!</definedName>
    <definedName name="QTY100MCCJALI">#REF!</definedName>
    <definedName name="QTY100MMCCJALI">#REF!</definedName>
    <definedName name="QTY100SWP">#REF!</definedName>
    <definedName name="QTY110PVCRW">#REF!</definedName>
    <definedName name="QTY110PVCS">#REF!</definedName>
    <definedName name="QTY150SWP">#REF!</definedName>
    <definedName name="QTY15GIP">#REF!</definedName>
    <definedName name="QTY160PVCS">#REF!</definedName>
    <definedName name="QTY25GIP">#REF!</definedName>
    <definedName name="QTY32GIP">#REF!</definedName>
    <definedName name="QTY40GIP">#REF!</definedName>
    <definedName name="QTY40GMVAVLE">#REF!</definedName>
    <definedName name="QTY430260CURINAL">#REF!</definedName>
    <definedName name="QTY50GIP">#REF!</definedName>
    <definedName name="QTY50GMVALVE">#REF!</definedName>
    <definedName name="QTY550400COWB">#REF!</definedName>
    <definedName name="QTY550400CWB">#REF!</definedName>
    <definedName name="QTY550400WWB">#REF!</definedName>
    <definedName name="QTY550450_FF_MIRROR">#REF!</definedName>
    <definedName name="QTY60020_CPB_TOWELRAIL">#REF!</definedName>
    <definedName name="QTY600450_FF_MIRROR">#REF!</definedName>
    <definedName name="QTY600450150_EWSINK">#REF!</definedName>
    <definedName name="QTY600450CIMHCOVER">#REF!</definedName>
    <definedName name="QTY65GIP">#REF!</definedName>
    <definedName name="QTY65GMVALVE">#REF!</definedName>
    <definedName name="QTYARCHES">#REF!</definedName>
    <definedName name="QTYBBCC1510">[17]SCHB.LDLB!#REF!</definedName>
    <definedName name="QTYBC">#REF!</definedName>
    <definedName name="QTYBEAMS">#REF!</definedName>
    <definedName name="QTYCEMENT">#REF!</definedName>
    <definedName name="QTYCEWC">#REF!</definedName>
    <definedName name="QTYCGTFD">#REF!</definedName>
    <definedName name="QTYCHHAJJAS">#REF!</definedName>
    <definedName name="QTYCMOSAIC">#REF!</definedName>
    <definedName name="QTYCOLUMNS">#REF!</definedName>
    <definedName name="QTYCONCEALEDCOCK">#REF!</definedName>
    <definedName name="QTYCONCRETE">#REF!</definedName>
    <definedName name="QTYCORNICES">#REF!</definedName>
    <definedName name="QTYCOWC">#REF!</definedName>
    <definedName name="QTYDOMES">#REF!</definedName>
    <definedName name="QTYFC">#REF!</definedName>
    <definedName name="QTYFINS">#REF!</definedName>
    <definedName name="QTYFOOTINGS">#REF!</definedName>
    <definedName name="QTYGRANITE">#REF!</definedName>
    <definedName name="QTYGREYMOSAIC">#REF!</definedName>
    <definedName name="QTYGT">#REF!</definedName>
    <definedName name="QTYITWOODFRAME">#REF!</definedName>
    <definedName name="QTYLINTELS">#REF!</definedName>
    <definedName name="QTYMARBLE">#REF!</definedName>
    <definedName name="QTYNT">#REF!</definedName>
    <definedName name="QTYPBEAMS">#REF!</definedName>
    <definedName name="QTYPCC148">[17]SCHB.LDLB!#REF!</definedName>
    <definedName name="QTYPKS">#REF!</definedName>
    <definedName name="QTYPVCTANK">#REF!</definedName>
    <definedName name="QTYRKS">#REF!</definedName>
    <definedName name="QTYSHOWER">#REF!</definedName>
    <definedName name="QTYSLABS">#REF!</definedName>
    <definedName name="QTYSSTEEL">#REF!</definedName>
    <definedName name="QTYSTAIRS" localSheetId="2">#REF!</definedName>
    <definedName name="QTYSTAIRS">#REF!</definedName>
    <definedName name="qtyTWSHUTTERS">#REF!</definedName>
    <definedName name="QTYWALLCAPS">#REF!</definedName>
    <definedName name="QTYWALLS">#REF!</definedName>
    <definedName name="QTYWGTFD">#REF!</definedName>
    <definedName name="QTYWIWC">#REF!</definedName>
    <definedName name="retention">#REF!</definedName>
    <definedName name="S">#REF!</definedName>
    <definedName name="S_13">#REF!</definedName>
    <definedName name="S_2">#REF!</definedName>
    <definedName name="S_31">#REF!</definedName>
    <definedName name="sdf">#REF!</definedName>
    <definedName name="sdsd">#REF!</definedName>
    <definedName name="sdsd_13">#REF!</definedName>
    <definedName name="sdsd_31">#REF!</definedName>
    <definedName name="se" localSheetId="1" hidden="1">{"'Sheet1'!$A$4386:$N$4591"}</definedName>
    <definedName name="se" localSheetId="0" hidden="1">{"'Sheet1'!$A$4386:$N$4591"}</definedName>
    <definedName name="se" localSheetId="2" hidden="1">{"'Sheet1'!$A$4386:$N$4591"}</definedName>
    <definedName name="se" hidden="1">{"'Sheet1'!$A$4386:$N$4591"}</definedName>
    <definedName name="sfd">#REF!</definedName>
    <definedName name="SNAME">#N/A</definedName>
    <definedName name="ss" localSheetId="1" hidden="1">{"'Sheet1'!$A$4386:$N$4591"}</definedName>
    <definedName name="ss" localSheetId="0" hidden="1">{"'Sheet1'!$A$4386:$N$4591"}</definedName>
    <definedName name="ss" localSheetId="2" hidden="1">{"'Sheet1'!$A$4386:$N$4591"}</definedName>
    <definedName name="ss" hidden="1">{"'Sheet1'!$A$4386:$N$4591"}</definedName>
    <definedName name="stdwise" localSheetId="2" hidden="1">[4]A!#REF!</definedName>
    <definedName name="stdwise" hidden="1">[4]A!#REF!</definedName>
    <definedName name="Sub" localSheetId="2">#REF!</definedName>
    <definedName name="Sub">#REF!</definedName>
    <definedName name="SUM">#N/A</definedName>
    <definedName name="supose" localSheetId="2">#REF!</definedName>
    <definedName name="supose">#REF!</definedName>
    <definedName name="survival_G5">#REF!</definedName>
    <definedName name="survivers">#REF!</definedName>
    <definedName name="SWA">#REF!</definedName>
    <definedName name="T">#REF!</definedName>
    <definedName name="T_13">#REF!</definedName>
    <definedName name="T_2">#REF!</definedName>
    <definedName name="T_31">#REF!</definedName>
    <definedName name="Table">#REF!</definedName>
    <definedName name="Table_13">#REF!</definedName>
    <definedName name="Table_31">#REF!</definedName>
    <definedName name="TaxTV">10%</definedName>
    <definedName name="TaxXL">5%</definedName>
    <definedName name="TOTAL">#N/A</definedName>
    <definedName name="tt" localSheetId="2">[17]SCHB.LDLB!#REF!</definedName>
    <definedName name="tt">[17]SCHB.LDLB!#REF!</definedName>
    <definedName name="vis">#REF!</definedName>
    <definedName name="w" localSheetId="2">#REF!</definedName>
    <definedName name="w">#REF!</definedName>
    <definedName name="X">#REF!</definedName>
    <definedName name="X_13">#REF!</definedName>
    <definedName name="X_2">#REF!</definedName>
    <definedName name="X_31">#REF!</definedName>
    <definedName name="xyz" localSheetId="2">'[4]10-20'!#REF!</definedName>
    <definedName name="xyz">'[4]10-20'!#REF!</definedName>
    <definedName name="ygg" localSheetId="1" hidden="1">{"'Sheet1'!$A$4386:$N$4591"}</definedName>
    <definedName name="ygg" localSheetId="0" hidden="1">{"'Sheet1'!$A$4386:$N$4591"}</definedName>
    <definedName name="ygg" localSheetId="2" hidden="1">{"'Sheet1'!$A$4386:$N$4591"}</definedName>
    <definedName name="ygg" hidden="1">{"'Sheet1'!$A$4386:$N$4591"}</definedName>
    <definedName name="yy">#REF!</definedName>
    <definedName name="yy_13">#REF!</definedName>
    <definedName name="yy_31">#REF!</definedName>
    <definedName name="yyii">#REF!</definedName>
  </definedNames>
  <calcPr calcId="124519"/>
</workbook>
</file>

<file path=xl/calcChain.xml><?xml version="1.0" encoding="utf-8"?>
<calcChain xmlns="http://schemas.openxmlformats.org/spreadsheetml/2006/main">
  <c r="L258" i="1"/>
  <c r="U258" s="1"/>
  <c r="U261" s="1"/>
  <c r="U262" s="1"/>
  <c r="U263" s="1"/>
  <c r="H258"/>
  <c r="U293" i="2"/>
  <c r="U291"/>
  <c r="U289"/>
  <c r="U285"/>
  <c r="U282"/>
  <c r="U281"/>
  <c r="U280"/>
  <c r="U269"/>
  <c r="U259"/>
  <c r="U258"/>
  <c r="U248"/>
  <c r="U244"/>
  <c r="L293"/>
  <c r="L285"/>
  <c r="K282"/>
  <c r="K281"/>
  <c r="K280"/>
  <c r="L259"/>
  <c r="L258"/>
  <c r="L248"/>
  <c r="L244"/>
  <c r="U293" i="1"/>
  <c r="U291"/>
  <c r="U290"/>
  <c r="U289"/>
  <c r="U285"/>
  <c r="U282"/>
  <c r="U281"/>
  <c r="U280"/>
  <c r="U269"/>
  <c r="U260"/>
  <c r="U259"/>
  <c r="U248"/>
  <c r="U244"/>
  <c r="L293"/>
  <c r="L285"/>
  <c r="L282"/>
  <c r="L281"/>
  <c r="L280"/>
  <c r="J291"/>
  <c r="L291" s="1"/>
  <c r="AF399" i="3"/>
  <c r="AF400"/>
  <c r="AF401"/>
  <c r="AF402"/>
  <c r="AE399"/>
  <c r="AE400"/>
  <c r="AE401"/>
  <c r="AE402"/>
  <c r="S395" i="1"/>
  <c r="Z398" i="2"/>
  <c r="Z398" i="1"/>
  <c r="W398" i="2"/>
  <c r="W398" i="1"/>
  <c r="Q398" i="2"/>
  <c r="Q398" i="1"/>
  <c r="N398" i="2"/>
  <c r="N398" i="1"/>
  <c r="AB397" i="2"/>
  <c r="AB397" i="1"/>
  <c r="Z397" i="2"/>
  <c r="Z397" i="1"/>
  <c r="W397" i="2"/>
  <c r="W397" i="1"/>
  <c r="U397" i="2"/>
  <c r="U397" i="1"/>
  <c r="S397" i="2"/>
  <c r="S397" i="1"/>
  <c r="Q397" i="2"/>
  <c r="Q397" i="1"/>
  <c r="N397" i="2"/>
  <c r="N397" i="1"/>
  <c r="L397" i="2"/>
  <c r="L397" i="1"/>
  <c r="AB391" i="2"/>
  <c r="AB391" i="1"/>
  <c r="Z391" i="2"/>
  <c r="Z391" i="1"/>
  <c r="W391" i="2"/>
  <c r="W391" i="1"/>
  <c r="U391" i="2"/>
  <c r="U391" i="1"/>
  <c r="S391" i="2"/>
  <c r="S391" i="1"/>
  <c r="Q391" i="2"/>
  <c r="Q391" i="1"/>
  <c r="N391" i="2"/>
  <c r="N391" i="1"/>
  <c r="L391" i="2"/>
  <c r="L391" i="1"/>
  <c r="AB384" i="2"/>
  <c r="AB384" i="1"/>
  <c r="Z384" i="2"/>
  <c r="Z384" i="1"/>
  <c r="W384" i="2"/>
  <c r="W384" i="1"/>
  <c r="U384" i="2"/>
  <c r="U384" i="1"/>
  <c r="S384" i="2"/>
  <c r="S384" i="1"/>
  <c r="Q384" i="2"/>
  <c r="Q384" i="1"/>
  <c r="N384" i="2"/>
  <c r="N384" i="1"/>
  <c r="L384" i="2"/>
  <c r="L384" i="1"/>
  <c r="AB351" i="2"/>
  <c r="AB351" i="1"/>
  <c r="Z351" i="2"/>
  <c r="Z351" i="1"/>
  <c r="W351" i="2"/>
  <c r="W351" i="1"/>
  <c r="U351" i="2"/>
  <c r="U351" i="1"/>
  <c r="S351" i="2"/>
  <c r="S351" i="1"/>
  <c r="Q351" i="2"/>
  <c r="Q351" i="1"/>
  <c r="N351" i="2"/>
  <c r="N351" i="1"/>
  <c r="L351" i="2"/>
  <c r="L351" i="1"/>
  <c r="AB347" i="2"/>
  <c r="AB347" i="1"/>
  <c r="Z347" i="2"/>
  <c r="Z347" i="1"/>
  <c r="W347" i="2"/>
  <c r="W347" i="1"/>
  <c r="U347" i="2"/>
  <c r="U347" i="1"/>
  <c r="S347" i="2"/>
  <c r="S347" i="1"/>
  <c r="Q347" i="2"/>
  <c r="Q347" i="1"/>
  <c r="N347" i="2"/>
  <c r="N347" i="1"/>
  <c r="L347" i="2"/>
  <c r="L347" i="1"/>
  <c r="AB341" i="2"/>
  <c r="AB341" i="1"/>
  <c r="Z341" i="2"/>
  <c r="Z341" i="1"/>
  <c r="W341" i="2"/>
  <c r="W341" i="1"/>
  <c r="U341" i="2"/>
  <c r="U341" i="1"/>
  <c r="S341" i="2"/>
  <c r="S341" i="1"/>
  <c r="Q341" i="2"/>
  <c r="Q341" i="1"/>
  <c r="N341" i="2"/>
  <c r="N341" i="1"/>
  <c r="L341" i="2"/>
  <c r="L341" i="1"/>
  <c r="AB336" i="2"/>
  <c r="AB336" i="1"/>
  <c r="Z336" i="2"/>
  <c r="Z336" i="1"/>
  <c r="W336" i="2"/>
  <c r="W336" i="1"/>
  <c r="U336" i="2"/>
  <c r="U336" i="1"/>
  <c r="S336" i="2"/>
  <c r="S336" i="1"/>
  <c r="Q336" i="2"/>
  <c r="Q336" i="1"/>
  <c r="N336" i="2"/>
  <c r="N336" i="1"/>
  <c r="L336" i="2"/>
  <c r="L336" i="1"/>
  <c r="AB333" i="2"/>
  <c r="AB333" i="1"/>
  <c r="Z333" i="2"/>
  <c r="Z333" i="1"/>
  <c r="Y333" i="2"/>
  <c r="Y333" i="1"/>
  <c r="W333" i="2"/>
  <c r="W333" i="1"/>
  <c r="U333" i="2"/>
  <c r="U333" i="1"/>
  <c r="S333" i="2"/>
  <c r="S333" i="1"/>
  <c r="Q333" i="2"/>
  <c r="Q333" i="1"/>
  <c r="N333" i="2"/>
  <c r="N333" i="1"/>
  <c r="L333" i="2"/>
  <c r="L333" i="1"/>
  <c r="AB329" i="2"/>
  <c r="AB329" i="1"/>
  <c r="Z329" i="2"/>
  <c r="Z329" i="1"/>
  <c r="W329" i="2"/>
  <c r="W329" i="1"/>
  <c r="U329" i="2"/>
  <c r="U329" i="1"/>
  <c r="S329" i="2"/>
  <c r="S329" i="1"/>
  <c r="Q329" i="2"/>
  <c r="Q329" i="1"/>
  <c r="N329" i="2"/>
  <c r="N329" i="1"/>
  <c r="L329" i="2"/>
  <c r="L329" i="1"/>
  <c r="AB325" i="2"/>
  <c r="AB325" i="1"/>
  <c r="Z325" i="2"/>
  <c r="Z325" i="1"/>
  <c r="W325" i="2"/>
  <c r="W325" i="1"/>
  <c r="U325" i="2"/>
  <c r="U325" i="1"/>
  <c r="S325" i="2"/>
  <c r="S325" i="1"/>
  <c r="Q325" i="2"/>
  <c r="Q325" i="1"/>
  <c r="N325" i="2"/>
  <c r="N325" i="1"/>
  <c r="L325" i="2"/>
  <c r="L325" i="1"/>
  <c r="AB314" i="2"/>
  <c r="AB314" i="1"/>
  <c r="Z314" i="2"/>
  <c r="Z314" i="1"/>
  <c r="W314" i="2"/>
  <c r="W314" i="1"/>
  <c r="U314" i="2"/>
  <c r="U314" i="1"/>
  <c r="S314" i="2"/>
  <c r="S314" i="1"/>
  <c r="Q314" i="2"/>
  <c r="Q314" i="1"/>
  <c r="N314" i="2"/>
  <c r="N314" i="1"/>
  <c r="L314" i="2"/>
  <c r="L314" i="1"/>
  <c r="AB309" i="2"/>
  <c r="AB309" i="1"/>
  <c r="Z309" i="2"/>
  <c r="Z309" i="1"/>
  <c r="W309" i="2"/>
  <c r="W309" i="1"/>
  <c r="U309" i="2"/>
  <c r="U309" i="1"/>
  <c r="S309" i="2"/>
  <c r="S309" i="1"/>
  <c r="Q309" i="2"/>
  <c r="Q309" i="1"/>
  <c r="N309" i="2"/>
  <c r="N309" i="1"/>
  <c r="L309" i="2"/>
  <c r="L309" i="1"/>
  <c r="Z300" i="2"/>
  <c r="Z300" i="1"/>
  <c r="W300" i="2"/>
  <c r="W300" i="1"/>
  <c r="U300"/>
  <c r="Q300" i="2"/>
  <c r="Q300" i="1"/>
  <c r="N300" i="2"/>
  <c r="N300" i="1"/>
  <c r="L300" i="2"/>
  <c r="W286"/>
  <c r="W286" i="1"/>
  <c r="Z286" i="2"/>
  <c r="Z286" i="1"/>
  <c r="U286"/>
  <c r="Q286" i="2"/>
  <c r="Q286" i="1"/>
  <c r="N286" i="2"/>
  <c r="N286" i="1"/>
  <c r="L286"/>
  <c r="Z261" i="2"/>
  <c r="Z262" s="1"/>
  <c r="Z263" s="1"/>
  <c r="Z261" i="1"/>
  <c r="Z262" s="1"/>
  <c r="Z263" s="1"/>
  <c r="Q261" i="2"/>
  <c r="Q262" s="1"/>
  <c r="Q263" s="1"/>
  <c r="Q261" i="1"/>
  <c r="Q262" s="1"/>
  <c r="Q263" s="1"/>
  <c r="N261" i="2"/>
  <c r="N262" s="1"/>
  <c r="N263" s="1"/>
  <c r="N261" i="1"/>
  <c r="N262" s="1"/>
  <c r="N263" s="1"/>
  <c r="AB215" i="2"/>
  <c r="AB215" i="1"/>
  <c r="Z215" i="2"/>
  <c r="Z215" i="1"/>
  <c r="W215" i="2"/>
  <c r="W215" i="1"/>
  <c r="U215" i="2"/>
  <c r="U215" i="1"/>
  <c r="S215" i="2"/>
  <c r="S215" i="1"/>
  <c r="Q215" i="2"/>
  <c r="Q215" i="1"/>
  <c r="N215" i="2"/>
  <c r="N215" i="1"/>
  <c r="L215" i="2"/>
  <c r="L215" i="1"/>
  <c r="AB209" i="2"/>
  <c r="AB209" i="1"/>
  <c r="Z209" i="2"/>
  <c r="Z209" i="1"/>
  <c r="W209" i="2"/>
  <c r="W209" i="1"/>
  <c r="U209" i="2"/>
  <c r="U209" i="1"/>
  <c r="S209" i="2"/>
  <c r="S209" i="1"/>
  <c r="Q209" i="2"/>
  <c r="Q209" i="1"/>
  <c r="N209" i="2"/>
  <c r="N209" i="1"/>
  <c r="L209" i="2"/>
  <c r="L209" i="1"/>
  <c r="AB196" i="2"/>
  <c r="AB196" i="1"/>
  <c r="Z196" i="2"/>
  <c r="Z196" i="1"/>
  <c r="W196" i="2"/>
  <c r="W196" i="1"/>
  <c r="U196" i="2"/>
  <c r="U196" i="1"/>
  <c r="S196" i="2"/>
  <c r="S196" i="1"/>
  <c r="Q196" i="2"/>
  <c r="Q196" i="1"/>
  <c r="N196" i="2"/>
  <c r="N196" i="1"/>
  <c r="L196" i="2"/>
  <c r="L196" i="1"/>
  <c r="AB171" i="2"/>
  <c r="AB171" i="1"/>
  <c r="Z171" i="2"/>
  <c r="Z171" i="1"/>
  <c r="U171" i="2"/>
  <c r="U171" i="1"/>
  <c r="S171" i="2"/>
  <c r="S171" i="1"/>
  <c r="Q171" i="2"/>
  <c r="Q171" i="1"/>
  <c r="N171" i="2"/>
  <c r="N171" i="1"/>
  <c r="L171" i="2"/>
  <c r="L171" i="1"/>
  <c r="U300" i="2" l="1"/>
  <c r="U286"/>
  <c r="U398" i="1"/>
  <c r="W261" i="2"/>
  <c r="W262" s="1"/>
  <c r="W263" s="1"/>
  <c r="W261" i="1"/>
  <c r="W262" s="1"/>
  <c r="W263" s="1"/>
  <c r="Y171" i="2"/>
  <c r="Y171" i="1"/>
  <c r="W171" i="2"/>
  <c r="W171" i="1"/>
  <c r="S400" i="3"/>
  <c r="AB400"/>
  <c r="S390" i="2"/>
  <c r="S389"/>
  <c r="S390" i="1"/>
  <c r="S389"/>
  <c r="S388" i="2"/>
  <c r="S388" i="1"/>
  <c r="S346" i="2"/>
  <c r="S345"/>
  <c r="S344"/>
  <c r="S346" i="1"/>
  <c r="S345"/>
  <c r="S344"/>
  <c r="S343" i="2"/>
  <c r="S343" i="1"/>
  <c r="AB340" i="2"/>
  <c r="AB340" i="1"/>
  <c r="S340" i="2"/>
  <c r="S340" i="1"/>
  <c r="S313" i="2"/>
  <c r="S313" i="1"/>
  <c r="S312" i="2"/>
  <c r="S312" i="1"/>
  <c r="AB308" i="2"/>
  <c r="AB307"/>
  <c r="AB306"/>
  <c r="AB305"/>
  <c r="AB304"/>
  <c r="AB303"/>
  <c r="AB308" i="1"/>
  <c r="AB307"/>
  <c r="AB306"/>
  <c r="AB305"/>
  <c r="AB304"/>
  <c r="AB303"/>
  <c r="AB302" i="2"/>
  <c r="AB302" i="1"/>
  <c r="S308" i="2"/>
  <c r="S307"/>
  <c r="S306"/>
  <c r="S305"/>
  <c r="S304"/>
  <c r="S303"/>
  <c r="S308" i="1"/>
  <c r="S307"/>
  <c r="S306"/>
  <c r="S305"/>
  <c r="S304"/>
  <c r="S303"/>
  <c r="S302" i="2"/>
  <c r="S302" i="1"/>
  <c r="AB299" i="2"/>
  <c r="AB298"/>
  <c r="AB297"/>
  <c r="AB296"/>
  <c r="AB295"/>
  <c r="AB294"/>
  <c r="AB293"/>
  <c r="AB292"/>
  <c r="AB291"/>
  <c r="AB290"/>
  <c r="AB299" i="1"/>
  <c r="AB298"/>
  <c r="AB297"/>
  <c r="AB296"/>
  <c r="AB295"/>
  <c r="AB294"/>
  <c r="AB293"/>
  <c r="AB292"/>
  <c r="AB291"/>
  <c r="AB290"/>
  <c r="AB289" i="2"/>
  <c r="AB300" s="1"/>
  <c r="AB289" i="1"/>
  <c r="S299" i="2"/>
  <c r="S298"/>
  <c r="S297"/>
  <c r="S296"/>
  <c r="S295"/>
  <c r="S294"/>
  <c r="S293"/>
  <c r="S292"/>
  <c r="S291"/>
  <c r="S290"/>
  <c r="S299" i="1"/>
  <c r="S298"/>
  <c r="S297"/>
  <c r="S296"/>
  <c r="S295"/>
  <c r="S294"/>
  <c r="S293"/>
  <c r="S292"/>
  <c r="S291"/>
  <c r="S289" i="2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85" i="1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 i="2"/>
  <c r="AB286" s="1"/>
  <c r="AB267" i="1"/>
  <c r="S285" i="2"/>
  <c r="S284"/>
  <c r="S283"/>
  <c r="S285" i="1"/>
  <c r="S284"/>
  <c r="S283"/>
  <c r="S282"/>
  <c r="S281"/>
  <c r="S280"/>
  <c r="S279" i="2"/>
  <c r="S278"/>
  <c r="S277"/>
  <c r="S276"/>
  <c r="S279" i="1"/>
  <c r="S278"/>
  <c r="S277"/>
  <c r="S276"/>
  <c r="S275" i="2"/>
  <c r="S274"/>
  <c r="S273"/>
  <c r="S272"/>
  <c r="S271"/>
  <c r="S270"/>
  <c r="S269"/>
  <c r="S268"/>
  <c r="S275" i="1"/>
  <c r="S274"/>
  <c r="S273"/>
  <c r="S272"/>
  <c r="S271"/>
  <c r="S270"/>
  <c r="S269"/>
  <c r="S268"/>
  <c r="S267" i="2"/>
  <c r="S267" i="1"/>
  <c r="AB259" i="2"/>
  <c r="AB258"/>
  <c r="AB257"/>
  <c r="AB256"/>
  <c r="AB255"/>
  <c r="AB254"/>
  <c r="AB253"/>
  <c r="AB252"/>
  <c r="AB251"/>
  <c r="AB250"/>
  <c r="AB249"/>
  <c r="AB248"/>
  <c r="AB247"/>
  <c r="AB246"/>
  <c r="AB245"/>
  <c r="AB260" i="1"/>
  <c r="AB259"/>
  <c r="AB258"/>
  <c r="AB257"/>
  <c r="AB256"/>
  <c r="AB255"/>
  <c r="AB254"/>
  <c r="AB253"/>
  <c r="AB252"/>
  <c r="AB251"/>
  <c r="AB250"/>
  <c r="AB249"/>
  <c r="AB248"/>
  <c r="AB247"/>
  <c r="AB246"/>
  <c r="AB245"/>
  <c r="AB244" i="2"/>
  <c r="AB244" i="1"/>
  <c r="S259" i="2"/>
  <c r="S258"/>
  <c r="S257"/>
  <c r="S256"/>
  <c r="S255"/>
  <c r="S254"/>
  <c r="S253"/>
  <c r="S252"/>
  <c r="S258" i="1"/>
  <c r="S257"/>
  <c r="S256"/>
  <c r="S255"/>
  <c r="S254"/>
  <c r="S253"/>
  <c r="S252"/>
  <c r="S251" i="2"/>
  <c r="S250"/>
  <c r="S249"/>
  <c r="S248"/>
  <c r="S247"/>
  <c r="S246"/>
  <c r="S245"/>
  <c r="S251" i="1"/>
  <c r="S250"/>
  <c r="S249"/>
  <c r="S247"/>
  <c r="S246"/>
  <c r="S245"/>
  <c r="S244" i="2"/>
  <c r="AB214"/>
  <c r="AB213"/>
  <c r="AB212"/>
  <c r="AB214" i="1"/>
  <c r="AB213"/>
  <c r="AB212"/>
  <c r="AB211" i="2"/>
  <c r="AB211" i="1"/>
  <c r="S214" i="2"/>
  <c r="R214"/>
  <c r="S213"/>
  <c r="R213"/>
  <c r="S212"/>
  <c r="R212"/>
  <c r="S214" i="1"/>
  <c r="R214"/>
  <c r="S213"/>
  <c r="R213"/>
  <c r="S212"/>
  <c r="R212"/>
  <c r="S211" i="2"/>
  <c r="S211" i="1"/>
  <c r="R211" i="2"/>
  <c r="R211" i="1"/>
  <c r="F258" i="3"/>
  <c r="F256"/>
  <c r="U214" i="2"/>
  <c r="T214"/>
  <c r="L214"/>
  <c r="K214"/>
  <c r="U211" i="1"/>
  <c r="T211"/>
  <c r="U211" i="2"/>
  <c r="L211"/>
  <c r="T211"/>
  <c r="K211"/>
  <c r="L211" i="1"/>
  <c r="K211"/>
  <c r="S393" i="2"/>
  <c r="S393" i="1"/>
  <c r="AD169" i="3"/>
  <c r="AD170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7"/>
  <c r="AD198"/>
  <c r="AD199"/>
  <c r="AD200"/>
  <c r="AD201"/>
  <c r="AD202"/>
  <c r="AD203"/>
  <c r="AD204"/>
  <c r="AD205"/>
  <c r="AD206"/>
  <c r="AD207"/>
  <c r="AD208"/>
  <c r="AD209"/>
  <c r="AD210"/>
  <c r="AD212"/>
  <c r="AD213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6"/>
  <c r="AD247"/>
  <c r="AD252"/>
  <c r="AD253"/>
  <c r="AD254"/>
  <c r="AD255"/>
  <c r="AD256"/>
  <c r="AD257"/>
  <c r="AD264"/>
  <c r="AD265"/>
  <c r="AD266"/>
  <c r="AD268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7"/>
  <c r="AD288"/>
  <c r="AD290"/>
  <c r="AD292"/>
  <c r="AD293"/>
  <c r="AD294"/>
  <c r="AD295"/>
  <c r="AD296"/>
  <c r="AD297"/>
  <c r="AD298"/>
  <c r="AD299"/>
  <c r="AD301"/>
  <c r="AD303"/>
  <c r="AD304"/>
  <c r="AD305"/>
  <c r="AD306"/>
  <c r="AD307"/>
  <c r="AD308"/>
  <c r="AD310"/>
  <c r="AD311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2"/>
  <c r="AD346"/>
  <c r="AD348"/>
  <c r="AD349"/>
  <c r="AD350"/>
  <c r="AD351"/>
  <c r="AD352"/>
  <c r="AD353"/>
  <c r="AD354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5"/>
  <c r="AD386"/>
  <c r="AD387"/>
  <c r="AD389"/>
  <c r="AD390"/>
  <c r="AD392"/>
  <c r="C352"/>
  <c r="D352"/>
  <c r="E352"/>
  <c r="F352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C245"/>
  <c r="D245"/>
  <c r="E245"/>
  <c r="F245"/>
  <c r="C246"/>
  <c r="D246"/>
  <c r="E246"/>
  <c r="F246"/>
  <c r="C247"/>
  <c r="D247"/>
  <c r="E247"/>
  <c r="F247"/>
  <c r="C248"/>
  <c r="D248"/>
  <c r="E248"/>
  <c r="C249"/>
  <c r="D249"/>
  <c r="E249"/>
  <c r="F249"/>
  <c r="C250"/>
  <c r="D250"/>
  <c r="E250"/>
  <c r="F250"/>
  <c r="C251"/>
  <c r="D251"/>
  <c r="E251"/>
  <c r="F251"/>
  <c r="C252"/>
  <c r="D252"/>
  <c r="E252"/>
  <c r="F252"/>
  <c r="C253"/>
  <c r="D253"/>
  <c r="E253"/>
  <c r="F253"/>
  <c r="C254"/>
  <c r="D254"/>
  <c r="E254"/>
  <c r="F254"/>
  <c r="C255"/>
  <c r="D255"/>
  <c r="E255"/>
  <c r="F255"/>
  <c r="C256"/>
  <c r="D256"/>
  <c r="E256"/>
  <c r="C257"/>
  <c r="D257"/>
  <c r="E257"/>
  <c r="F257"/>
  <c r="C258"/>
  <c r="D258"/>
  <c r="E258"/>
  <c r="C259"/>
  <c r="D259"/>
  <c r="E259"/>
  <c r="F259"/>
  <c r="C260"/>
  <c r="D260"/>
  <c r="E260"/>
  <c r="F260"/>
  <c r="C261"/>
  <c r="D261"/>
  <c r="E261"/>
  <c r="C262"/>
  <c r="D262"/>
  <c r="E262"/>
  <c r="C263"/>
  <c r="D263"/>
  <c r="E263"/>
  <c r="C264"/>
  <c r="D264"/>
  <c r="E264"/>
  <c r="F264"/>
  <c r="C265"/>
  <c r="D265"/>
  <c r="E265"/>
  <c r="F265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5"/>
  <c r="D275"/>
  <c r="E275"/>
  <c r="F275"/>
  <c r="C276"/>
  <c r="D276"/>
  <c r="E276"/>
  <c r="F276"/>
  <c r="C277"/>
  <c r="D277"/>
  <c r="E277"/>
  <c r="F277"/>
  <c r="C278"/>
  <c r="D278"/>
  <c r="E278"/>
  <c r="F278"/>
  <c r="C279"/>
  <c r="D279"/>
  <c r="E279"/>
  <c r="F279"/>
  <c r="C280"/>
  <c r="D280"/>
  <c r="E280"/>
  <c r="F280"/>
  <c r="C281"/>
  <c r="D281"/>
  <c r="E281"/>
  <c r="F281"/>
  <c r="C282"/>
  <c r="D282"/>
  <c r="E282"/>
  <c r="F282"/>
  <c r="C283"/>
  <c r="D283"/>
  <c r="E283"/>
  <c r="F283"/>
  <c r="C284"/>
  <c r="D284"/>
  <c r="E284"/>
  <c r="F284"/>
  <c r="C285"/>
  <c r="D285"/>
  <c r="E285"/>
  <c r="F285"/>
  <c r="C286"/>
  <c r="C287"/>
  <c r="D287"/>
  <c r="E287"/>
  <c r="F287"/>
  <c r="C288"/>
  <c r="D288"/>
  <c r="E288"/>
  <c r="F288"/>
  <c r="C289"/>
  <c r="D289"/>
  <c r="E289"/>
  <c r="F289"/>
  <c r="C290"/>
  <c r="D290"/>
  <c r="E290"/>
  <c r="F290"/>
  <c r="C291"/>
  <c r="D291"/>
  <c r="E291"/>
  <c r="F291"/>
  <c r="C292"/>
  <c r="D292"/>
  <c r="E292"/>
  <c r="F292"/>
  <c r="C293"/>
  <c r="D293"/>
  <c r="E293"/>
  <c r="F293"/>
  <c r="C294"/>
  <c r="D294"/>
  <c r="E294"/>
  <c r="F294"/>
  <c r="C295"/>
  <c r="D295"/>
  <c r="E295"/>
  <c r="F295"/>
  <c r="C296"/>
  <c r="D296"/>
  <c r="E296"/>
  <c r="F296"/>
  <c r="C297"/>
  <c r="D297"/>
  <c r="E297"/>
  <c r="F297"/>
  <c r="C298"/>
  <c r="D298"/>
  <c r="E298"/>
  <c r="F298"/>
  <c r="C299"/>
  <c r="D299"/>
  <c r="E299"/>
  <c r="F299"/>
  <c r="D300"/>
  <c r="C301"/>
  <c r="D301"/>
  <c r="E301"/>
  <c r="F301"/>
  <c r="C302"/>
  <c r="D302"/>
  <c r="E302"/>
  <c r="F302"/>
  <c r="C303"/>
  <c r="D303"/>
  <c r="E303"/>
  <c r="F303"/>
  <c r="C304"/>
  <c r="D304"/>
  <c r="E304"/>
  <c r="F304"/>
  <c r="C305"/>
  <c r="D305"/>
  <c r="E305"/>
  <c r="F305"/>
  <c r="C306"/>
  <c r="D306"/>
  <c r="E306"/>
  <c r="F306"/>
  <c r="C307"/>
  <c r="D307"/>
  <c r="E307"/>
  <c r="F307"/>
  <c r="C308"/>
  <c r="D308"/>
  <c r="E308"/>
  <c r="F308"/>
  <c r="C309"/>
  <c r="D309"/>
  <c r="C310"/>
  <c r="D310"/>
  <c r="E310"/>
  <c r="F310"/>
  <c r="C311"/>
  <c r="D311"/>
  <c r="E311"/>
  <c r="F311"/>
  <c r="C312"/>
  <c r="D312"/>
  <c r="E312"/>
  <c r="F312"/>
  <c r="C313"/>
  <c r="D313"/>
  <c r="E313"/>
  <c r="F313"/>
  <c r="C314"/>
  <c r="D314"/>
  <c r="E314"/>
  <c r="C315"/>
  <c r="D315"/>
  <c r="E315"/>
  <c r="F315"/>
  <c r="C316"/>
  <c r="D316"/>
  <c r="E316"/>
  <c r="F316"/>
  <c r="C317"/>
  <c r="D317"/>
  <c r="E317"/>
  <c r="F317"/>
  <c r="C318"/>
  <c r="D318"/>
  <c r="E318"/>
  <c r="F318"/>
  <c r="C319"/>
  <c r="D319"/>
  <c r="E319"/>
  <c r="F319"/>
  <c r="C320"/>
  <c r="D320"/>
  <c r="E320"/>
  <c r="F320"/>
  <c r="C321"/>
  <c r="D321"/>
  <c r="E321"/>
  <c r="F321"/>
  <c r="C322"/>
  <c r="D322"/>
  <c r="E322"/>
  <c r="F322"/>
  <c r="C323"/>
  <c r="D323"/>
  <c r="E323"/>
  <c r="F323"/>
  <c r="C324"/>
  <c r="D324"/>
  <c r="E324"/>
  <c r="F324"/>
  <c r="C325"/>
  <c r="D325"/>
  <c r="E325"/>
  <c r="F325"/>
  <c r="C326"/>
  <c r="D326"/>
  <c r="E326"/>
  <c r="F326"/>
  <c r="C327"/>
  <c r="D327"/>
  <c r="E327"/>
  <c r="F327"/>
  <c r="C328"/>
  <c r="D328"/>
  <c r="E328"/>
  <c r="F328"/>
  <c r="C329"/>
  <c r="D329"/>
  <c r="E329"/>
  <c r="F329"/>
  <c r="C330"/>
  <c r="D330"/>
  <c r="E330"/>
  <c r="F330"/>
  <c r="C331"/>
  <c r="D331"/>
  <c r="E331"/>
  <c r="F331"/>
  <c r="C332"/>
  <c r="D332"/>
  <c r="E332"/>
  <c r="F332"/>
  <c r="C333"/>
  <c r="D333"/>
  <c r="E333"/>
  <c r="F333"/>
  <c r="C334"/>
  <c r="D334"/>
  <c r="E334"/>
  <c r="F334"/>
  <c r="C335"/>
  <c r="D335"/>
  <c r="E335"/>
  <c r="F335"/>
  <c r="C336"/>
  <c r="D336"/>
  <c r="E336"/>
  <c r="F336"/>
  <c r="C337"/>
  <c r="D337"/>
  <c r="E337"/>
  <c r="F337"/>
  <c r="C338"/>
  <c r="D338"/>
  <c r="E338"/>
  <c r="F338"/>
  <c r="C339"/>
  <c r="D339"/>
  <c r="E339"/>
  <c r="F339"/>
  <c r="C340"/>
  <c r="D340"/>
  <c r="E340"/>
  <c r="F340"/>
  <c r="C341"/>
  <c r="D341"/>
  <c r="C342"/>
  <c r="D342"/>
  <c r="E342"/>
  <c r="F342"/>
  <c r="C343"/>
  <c r="D343"/>
  <c r="E343"/>
  <c r="F343"/>
  <c r="C344"/>
  <c r="D344"/>
  <c r="E344"/>
  <c r="F344"/>
  <c r="C345"/>
  <c r="D345"/>
  <c r="E345"/>
  <c r="F345"/>
  <c r="C346"/>
  <c r="D346"/>
  <c r="E346"/>
  <c r="F346"/>
  <c r="C347"/>
  <c r="D347"/>
  <c r="C348"/>
  <c r="D348"/>
  <c r="E348"/>
  <c r="F348"/>
  <c r="C349"/>
  <c r="D349"/>
  <c r="E349"/>
  <c r="F349"/>
  <c r="C350"/>
  <c r="D350"/>
  <c r="E350"/>
  <c r="F350"/>
  <c r="C351"/>
  <c r="D351"/>
  <c r="E351"/>
  <c r="F351"/>
  <c r="C353"/>
  <c r="D353"/>
  <c r="E353"/>
  <c r="F353"/>
  <c r="C354"/>
  <c r="D354"/>
  <c r="E354"/>
  <c r="F354"/>
  <c r="C355"/>
  <c r="D355"/>
  <c r="E355"/>
  <c r="F355"/>
  <c r="C356"/>
  <c r="D356"/>
  <c r="E356"/>
  <c r="F356"/>
  <c r="C357"/>
  <c r="D357"/>
  <c r="E357"/>
  <c r="F357"/>
  <c r="C358"/>
  <c r="D358"/>
  <c r="E358"/>
  <c r="F358"/>
  <c r="C359"/>
  <c r="D359"/>
  <c r="E359"/>
  <c r="F359"/>
  <c r="C360"/>
  <c r="D360"/>
  <c r="E360"/>
  <c r="F360"/>
  <c r="C361"/>
  <c r="D361"/>
  <c r="E361"/>
  <c r="F361"/>
  <c r="C362"/>
  <c r="D362"/>
  <c r="E362"/>
  <c r="F362"/>
  <c r="C363"/>
  <c r="D363"/>
  <c r="E363"/>
  <c r="F363"/>
  <c r="C364"/>
  <c r="D364"/>
  <c r="E364"/>
  <c r="F364"/>
  <c r="C365"/>
  <c r="D365"/>
  <c r="E365"/>
  <c r="F365"/>
  <c r="C366"/>
  <c r="D366"/>
  <c r="E366"/>
  <c r="F366"/>
  <c r="C367"/>
  <c r="D367"/>
  <c r="E367"/>
  <c r="F367"/>
  <c r="C368"/>
  <c r="D368"/>
  <c r="E368"/>
  <c r="F368"/>
  <c r="C369"/>
  <c r="D369"/>
  <c r="E369"/>
  <c r="F369"/>
  <c r="C370"/>
  <c r="D370"/>
  <c r="E370"/>
  <c r="F370"/>
  <c r="C371"/>
  <c r="D371"/>
  <c r="E371"/>
  <c r="F371"/>
  <c r="C372"/>
  <c r="D372"/>
  <c r="E372"/>
  <c r="F372"/>
  <c r="C373"/>
  <c r="D373"/>
  <c r="E373"/>
  <c r="F373"/>
  <c r="C374"/>
  <c r="D374"/>
  <c r="E374"/>
  <c r="F374"/>
  <c r="C375"/>
  <c r="D375"/>
  <c r="E375"/>
  <c r="F375"/>
  <c r="C376"/>
  <c r="D376"/>
  <c r="E376"/>
  <c r="F376"/>
  <c r="C377"/>
  <c r="D377"/>
  <c r="E377"/>
  <c r="F377"/>
  <c r="C378"/>
  <c r="D378"/>
  <c r="E378"/>
  <c r="F378"/>
  <c r="C379"/>
  <c r="D379"/>
  <c r="E379"/>
  <c r="F379"/>
  <c r="C380"/>
  <c r="D380"/>
  <c r="E380"/>
  <c r="F380"/>
  <c r="C381"/>
  <c r="D381"/>
  <c r="E381"/>
  <c r="F381"/>
  <c r="C382"/>
  <c r="D382"/>
  <c r="E382"/>
  <c r="F382"/>
  <c r="C383"/>
  <c r="D383"/>
  <c r="E383"/>
  <c r="F383"/>
  <c r="C384"/>
  <c r="D384"/>
  <c r="E384"/>
  <c r="F384"/>
  <c r="C385"/>
  <c r="D385"/>
  <c r="E385"/>
  <c r="F385"/>
  <c r="C386"/>
  <c r="D386"/>
  <c r="E386"/>
  <c r="F386"/>
  <c r="C387"/>
  <c r="D387"/>
  <c r="E387"/>
  <c r="F387"/>
  <c r="C388"/>
  <c r="D388"/>
  <c r="E388"/>
  <c r="F388"/>
  <c r="C389"/>
  <c r="D389"/>
  <c r="E389"/>
  <c r="F389"/>
  <c r="C390"/>
  <c r="D390"/>
  <c r="E390"/>
  <c r="F390"/>
  <c r="C391"/>
  <c r="D391"/>
  <c r="E391"/>
  <c r="C392"/>
  <c r="D392"/>
  <c r="E392"/>
  <c r="F392"/>
  <c r="C393"/>
  <c r="D393"/>
  <c r="E393"/>
  <c r="F393"/>
  <c r="C394"/>
  <c r="D394"/>
  <c r="E394"/>
  <c r="F394"/>
  <c r="C395"/>
  <c r="D395"/>
  <c r="E395"/>
  <c r="F395"/>
  <c r="C396"/>
  <c r="D396"/>
  <c r="E396"/>
  <c r="F396"/>
  <c r="C397"/>
  <c r="D397"/>
  <c r="E397"/>
  <c r="F397"/>
  <c r="D10"/>
  <c r="E10"/>
  <c r="F10"/>
  <c r="C10"/>
  <c r="AD291" l="1"/>
  <c r="S300" i="2"/>
  <c r="AB300" i="1"/>
  <c r="AB261"/>
  <c r="AB262" s="1"/>
  <c r="AB263" s="1"/>
  <c r="S286"/>
  <c r="AD269" i="3"/>
  <c r="AB286" i="1"/>
  <c r="AB398" s="1"/>
  <c r="F244" i="3"/>
  <c r="F248"/>
  <c r="G196"/>
  <c r="Y350" i="2"/>
  <c r="Z350" s="1"/>
  <c r="Y350" i="1"/>
  <c r="Z350" s="1"/>
  <c r="Z260" i="2" l="1"/>
  <c r="Z259"/>
  <c r="Z258"/>
  <c r="Z260" i="1"/>
  <c r="Z259"/>
  <c r="Z258"/>
  <c r="J61" i="7"/>
  <c r="C70"/>
  <c r="C69"/>
  <c r="E61"/>
  <c r="AB401" i="3"/>
  <c r="S401"/>
  <c r="I89" i="7" l="1"/>
  <c r="L84"/>
  <c r="K84"/>
  <c r="G84"/>
  <c r="F84"/>
  <c r="L83"/>
  <c r="K83"/>
  <c r="G83"/>
  <c r="F83"/>
  <c r="L82"/>
  <c r="K82"/>
  <c r="G82"/>
  <c r="F82"/>
  <c r="L79"/>
  <c r="K79"/>
  <c r="G79"/>
  <c r="F79"/>
  <c r="L78"/>
  <c r="K78"/>
  <c r="G78"/>
  <c r="F78"/>
  <c r="J77"/>
  <c r="L77" s="1"/>
  <c r="I77"/>
  <c r="K77" s="1"/>
  <c r="G77"/>
  <c r="F77"/>
  <c r="L76"/>
  <c r="K76"/>
  <c r="G76"/>
  <c r="F76"/>
  <c r="L74"/>
  <c r="K74"/>
  <c r="G74"/>
  <c r="F74"/>
  <c r="L73"/>
  <c r="K73"/>
  <c r="G73"/>
  <c r="F73"/>
  <c r="L72"/>
  <c r="K72"/>
  <c r="G72"/>
  <c r="F72"/>
  <c r="L71"/>
  <c r="K71"/>
  <c r="G71"/>
  <c r="F71"/>
  <c r="K70"/>
  <c r="F70"/>
  <c r="K69"/>
  <c r="G69"/>
  <c r="F69"/>
  <c r="A69"/>
  <c r="A70" s="1"/>
  <c r="A71" s="1"/>
  <c r="A72" s="1"/>
  <c r="A73" s="1"/>
  <c r="A74" s="1"/>
  <c r="A75" s="1"/>
  <c r="A76" s="1"/>
  <c r="A79" s="1"/>
  <c r="A80" s="1"/>
  <c r="A82" s="1"/>
  <c r="A83" s="1"/>
  <c r="A84" s="1"/>
  <c r="A85" s="1"/>
  <c r="A86" s="1"/>
  <c r="A87" s="1"/>
  <c r="L63"/>
  <c r="K63"/>
  <c r="G63"/>
  <c r="F63"/>
  <c r="K62"/>
  <c r="L61"/>
  <c r="K61"/>
  <c r="G61"/>
  <c r="L60"/>
  <c r="K60"/>
  <c r="G60"/>
  <c r="F60"/>
  <c r="A60"/>
  <c r="A61" s="1"/>
  <c r="A62" s="1"/>
  <c r="A64" s="1"/>
  <c r="A65" s="1"/>
  <c r="L59"/>
  <c r="K59"/>
  <c r="J58"/>
  <c r="L58" s="1"/>
  <c r="I58"/>
  <c r="K58" s="1"/>
  <c r="G58"/>
  <c r="F58"/>
  <c r="L52"/>
  <c r="K52"/>
  <c r="G52"/>
  <c r="F52"/>
  <c r="L50"/>
  <c r="K50"/>
  <c r="G50"/>
  <c r="F50"/>
  <c r="L49"/>
  <c r="K49"/>
  <c r="G49"/>
  <c r="F49"/>
  <c r="L48"/>
  <c r="K48"/>
  <c r="G48"/>
  <c r="F48"/>
  <c r="L47"/>
  <c r="K47"/>
  <c r="G47"/>
  <c r="F47"/>
  <c r="L46"/>
  <c r="K46"/>
  <c r="G46"/>
  <c r="F46"/>
  <c r="L45"/>
  <c r="K45"/>
  <c r="G45"/>
  <c r="F45"/>
  <c r="L44"/>
  <c r="K44"/>
  <c r="G44"/>
  <c r="F44"/>
  <c r="L43"/>
  <c r="K43"/>
  <c r="G43"/>
  <c r="F43"/>
  <c r="L42"/>
  <c r="K42"/>
  <c r="G42"/>
  <c r="F42"/>
  <c r="L41"/>
  <c r="K41"/>
  <c r="G41"/>
  <c r="F41"/>
  <c r="L40"/>
  <c r="K40"/>
  <c r="G40"/>
  <c r="F40"/>
  <c r="L39"/>
  <c r="K39"/>
  <c r="G39"/>
  <c r="F39"/>
  <c r="J38"/>
  <c r="L38" s="1"/>
  <c r="I38"/>
  <c r="K38" s="1"/>
  <c r="G38"/>
  <c r="F38"/>
  <c r="L37"/>
  <c r="K37"/>
  <c r="G37"/>
  <c r="F37"/>
  <c r="L36"/>
  <c r="K36"/>
  <c r="G36"/>
  <c r="F36"/>
  <c r="L35"/>
  <c r="K35"/>
  <c r="G35"/>
  <c r="F35"/>
  <c r="K34"/>
  <c r="K33"/>
  <c r="L32"/>
  <c r="K32"/>
  <c r="G32"/>
  <c r="F32"/>
  <c r="L31"/>
  <c r="K31"/>
  <c r="G31"/>
  <c r="F31"/>
  <c r="L30"/>
  <c r="K30"/>
  <c r="G30"/>
  <c r="F30"/>
  <c r="L29"/>
  <c r="K29"/>
  <c r="G29"/>
  <c r="F29"/>
  <c r="L28"/>
  <c r="K28"/>
  <c r="G28"/>
  <c r="F28"/>
  <c r="L27"/>
  <c r="K27"/>
  <c r="G27"/>
  <c r="F27"/>
  <c r="L26"/>
  <c r="K26"/>
  <c r="G26"/>
  <c r="F26"/>
  <c r="L25"/>
  <c r="K25"/>
  <c r="G25"/>
  <c r="F25"/>
  <c r="L24"/>
  <c r="K24"/>
  <c r="G24"/>
  <c r="F24"/>
  <c r="L23"/>
  <c r="K23"/>
  <c r="G23"/>
  <c r="F23"/>
  <c r="J22"/>
  <c r="I22"/>
  <c r="L15"/>
  <c r="K15"/>
  <c r="G15"/>
  <c r="F15"/>
  <c r="J14"/>
  <c r="L14" s="1"/>
  <c r="I14"/>
  <c r="K14" s="1"/>
  <c r="G14"/>
  <c r="F14"/>
  <c r="K13"/>
  <c r="L12"/>
  <c r="K12"/>
  <c r="L8"/>
  <c r="K8"/>
  <c r="G8"/>
  <c r="F8"/>
  <c r="L7"/>
  <c r="K7"/>
  <c r="F22" l="1"/>
  <c r="K22"/>
  <c r="G70"/>
  <c r="G22"/>
  <c r="L22"/>
  <c r="L70"/>
  <c r="Y269" i="1" l="1"/>
  <c r="R312" i="2" l="1"/>
  <c r="O282" i="3"/>
  <c r="O281"/>
  <c r="O280"/>
  <c r="O273"/>
  <c r="O272"/>
  <c r="O271"/>
  <c r="O269"/>
  <c r="O268"/>
  <c r="O267"/>
  <c r="Z244" i="2" l="1"/>
  <c r="X251"/>
  <c r="X250"/>
  <c r="X249"/>
  <c r="X245"/>
  <c r="X251" i="1"/>
  <c r="X250"/>
  <c r="X249"/>
  <c r="X245"/>
  <c r="AA214" i="2"/>
  <c r="Z214"/>
  <c r="AA213"/>
  <c r="Z213"/>
  <c r="AA212"/>
  <c r="Z212"/>
  <c r="AA214" i="1"/>
  <c r="Z214"/>
  <c r="AA213"/>
  <c r="Z213"/>
  <c r="AA212"/>
  <c r="Z212"/>
  <c r="Z302" i="2"/>
  <c r="Z302" i="1"/>
  <c r="Z293" i="2"/>
  <c r="Z292"/>
  <c r="Z291"/>
  <c r="Z290"/>
  <c r="Z293" i="1"/>
  <c r="Z292"/>
  <c r="Z291"/>
  <c r="Z290"/>
  <c r="Z289" i="2"/>
  <c r="Z289" i="1"/>
  <c r="Z248" i="2"/>
  <c r="Z248" i="1"/>
  <c r="Z244"/>
  <c r="X375" i="3"/>
  <c r="X350"/>
  <c r="X335"/>
  <c r="X306"/>
  <c r="X292"/>
  <c r="X251"/>
  <c r="X250"/>
  <c r="X249"/>
  <c r="X245"/>
  <c r="X214"/>
  <c r="X211"/>
  <c r="X208"/>
  <c r="X207"/>
  <c r="X206"/>
  <c r="X205"/>
  <c r="X204"/>
  <c r="X203"/>
  <c r="X202"/>
  <c r="X201"/>
  <c r="X200"/>
  <c r="X194"/>
  <c r="X193"/>
  <c r="X192"/>
  <c r="X191"/>
  <c r="X188"/>
  <c r="X187"/>
  <c r="X186"/>
  <c r="X182"/>
  <c r="X181"/>
  <c r="X180"/>
  <c r="X179"/>
  <c r="X176"/>
  <c r="X175"/>
  <c r="X174"/>
  <c r="X173"/>
  <c r="X170"/>
  <c r="X169"/>
  <c r="X168"/>
  <c r="X163"/>
  <c r="X162"/>
  <c r="X158"/>
  <c r="X157"/>
  <c r="X156"/>
  <c r="AB401" i="2"/>
  <c r="AA401"/>
  <c r="AB401" i="1"/>
  <c r="AA401"/>
  <c r="AB400" i="2"/>
  <c r="AB400" i="1"/>
  <c r="AA400" i="2"/>
  <c r="AA400" i="1"/>
  <c r="AA396" i="2"/>
  <c r="AB396"/>
  <c r="AA395"/>
  <c r="AB395"/>
  <c r="AA394"/>
  <c r="AB394"/>
  <c r="AA393"/>
  <c r="AB393"/>
  <c r="AA396" i="1"/>
  <c r="AB396"/>
  <c r="AA395"/>
  <c r="AB395"/>
  <c r="AA394"/>
  <c r="AB394"/>
  <c r="AA393"/>
  <c r="AB393"/>
  <c r="AA390" i="2"/>
  <c r="Z390"/>
  <c r="AB390" s="1"/>
  <c r="AA390" i="1"/>
  <c r="Z390"/>
  <c r="AB390" s="1"/>
  <c r="AA389" i="2"/>
  <c r="Z389"/>
  <c r="AB389" s="1"/>
  <c r="AA389" i="1"/>
  <c r="Z389"/>
  <c r="AB389" s="1"/>
  <c r="AA388" i="2"/>
  <c r="AB388"/>
  <c r="AA388" i="1"/>
  <c r="AB388"/>
  <c r="AA383" i="2"/>
  <c r="Z383"/>
  <c r="AB383" s="1"/>
  <c r="AA382"/>
  <c r="Z382"/>
  <c r="AB382" s="1"/>
  <c r="AA381"/>
  <c r="Z381"/>
  <c r="AB381" s="1"/>
  <c r="AA380"/>
  <c r="Z380"/>
  <c r="AB380" s="1"/>
  <c r="AA379"/>
  <c r="Z379"/>
  <c r="AB379" s="1"/>
  <c r="AA378"/>
  <c r="Z378"/>
  <c r="AB378" s="1"/>
  <c r="AA377"/>
  <c r="Z377"/>
  <c r="AB377" s="1"/>
  <c r="AA376"/>
  <c r="Z376"/>
  <c r="AB376" s="1"/>
  <c r="AA375"/>
  <c r="Z375"/>
  <c r="AB375" s="1"/>
  <c r="AA374"/>
  <c r="Z374"/>
  <c r="AB374" s="1"/>
  <c r="AA373"/>
  <c r="Z373"/>
  <c r="AB373" s="1"/>
  <c r="AA372"/>
  <c r="Z372"/>
  <c r="AB372" s="1"/>
  <c r="AA371"/>
  <c r="Z371"/>
  <c r="AB371" s="1"/>
  <c r="AA370"/>
  <c r="Z370"/>
  <c r="AB370" s="1"/>
  <c r="AA369"/>
  <c r="Z369"/>
  <c r="AB369" s="1"/>
  <c r="AA368"/>
  <c r="Z368"/>
  <c r="AB368" s="1"/>
  <c r="AA367"/>
  <c r="Z367"/>
  <c r="AB367" s="1"/>
  <c r="AA366"/>
  <c r="Z366"/>
  <c r="AB366" s="1"/>
  <c r="AA365"/>
  <c r="Z365"/>
  <c r="AB365" s="1"/>
  <c r="AA364"/>
  <c r="Z364"/>
  <c r="AB364" s="1"/>
  <c r="AA363"/>
  <c r="Z363"/>
  <c r="AB363" s="1"/>
  <c r="AA362"/>
  <c r="Z362"/>
  <c r="AB362" s="1"/>
  <c r="AA361"/>
  <c r="Z361"/>
  <c r="AB361" s="1"/>
  <c r="AA360"/>
  <c r="Z360"/>
  <c r="AB360" s="1"/>
  <c r="AA359"/>
  <c r="Z359"/>
  <c r="AB359" s="1"/>
  <c r="AA358"/>
  <c r="Z358"/>
  <c r="AB358" s="1"/>
  <c r="AA357"/>
  <c r="Z357"/>
  <c r="AB357" s="1"/>
  <c r="AA356"/>
  <c r="Z356"/>
  <c r="AB356" s="1"/>
  <c r="AA355"/>
  <c r="Z355"/>
  <c r="AB355" s="1"/>
  <c r="AA383" i="1"/>
  <c r="Z383"/>
  <c r="AB383" s="1"/>
  <c r="AA382"/>
  <c r="Z382"/>
  <c r="AB382" s="1"/>
  <c r="AA381"/>
  <c r="Z381"/>
  <c r="AB381" s="1"/>
  <c r="AA380"/>
  <c r="Z380"/>
  <c r="AB380" s="1"/>
  <c r="AA379"/>
  <c r="Z379"/>
  <c r="AB379" s="1"/>
  <c r="AA378"/>
  <c r="Z378"/>
  <c r="AB378" s="1"/>
  <c r="AA377"/>
  <c r="Z377"/>
  <c r="AB377" s="1"/>
  <c r="AA376"/>
  <c r="Z376"/>
  <c r="AB376" s="1"/>
  <c r="AA375"/>
  <c r="Z375"/>
  <c r="AB375" s="1"/>
  <c r="AA374"/>
  <c r="Z374"/>
  <c r="AB374" s="1"/>
  <c r="AA373"/>
  <c r="Z373"/>
  <c r="AB373" s="1"/>
  <c r="AA372"/>
  <c r="Z372"/>
  <c r="AB372" s="1"/>
  <c r="AA371"/>
  <c r="Z371"/>
  <c r="AB371" s="1"/>
  <c r="AA370"/>
  <c r="Z370"/>
  <c r="AB370" s="1"/>
  <c r="AA369"/>
  <c r="Z369"/>
  <c r="AB369" s="1"/>
  <c r="AA368"/>
  <c r="Z368"/>
  <c r="AB368" s="1"/>
  <c r="AA367"/>
  <c r="Z367"/>
  <c r="AB367" s="1"/>
  <c r="AA366"/>
  <c r="Z366"/>
  <c r="AB366" s="1"/>
  <c r="AA365"/>
  <c r="Z365"/>
  <c r="AB365" s="1"/>
  <c r="AA364"/>
  <c r="Z364"/>
  <c r="AB364" s="1"/>
  <c r="AA363"/>
  <c r="Z363"/>
  <c r="AB363" s="1"/>
  <c r="AA362"/>
  <c r="Z362"/>
  <c r="AB362" s="1"/>
  <c r="AA361"/>
  <c r="Z361"/>
  <c r="AB361" s="1"/>
  <c r="AA360"/>
  <c r="Z360"/>
  <c r="AB360" s="1"/>
  <c r="AA359"/>
  <c r="Z359"/>
  <c r="AB359" s="1"/>
  <c r="AA358"/>
  <c r="Z358"/>
  <c r="AB358" s="1"/>
  <c r="AA357"/>
  <c r="Z357"/>
  <c r="AB357" s="1"/>
  <c r="AA356"/>
  <c r="Z356"/>
  <c r="AB356" s="1"/>
  <c r="AA355"/>
  <c r="Z355"/>
  <c r="AB355" s="1"/>
  <c r="AA350" i="2"/>
  <c r="AB350"/>
  <c r="AA350" i="1"/>
  <c r="AB350"/>
  <c r="AA346" i="2"/>
  <c r="AB346"/>
  <c r="AA345"/>
  <c r="AB345"/>
  <c r="AA344"/>
  <c r="AB344"/>
  <c r="AA343"/>
  <c r="AB343"/>
  <c r="AA346" i="1"/>
  <c r="AB346"/>
  <c r="AA345"/>
  <c r="AB345"/>
  <c r="AA344"/>
  <c r="AB344"/>
  <c r="AA343"/>
  <c r="AB343"/>
  <c r="AA340" i="2"/>
  <c r="Z340"/>
  <c r="AA340" i="1"/>
  <c r="Z340"/>
  <c r="AA335" i="2"/>
  <c r="Z335"/>
  <c r="AB335" s="1"/>
  <c r="AA335" i="1"/>
  <c r="Z335"/>
  <c r="AB335" s="1"/>
  <c r="AA332" i="2"/>
  <c r="Z332"/>
  <c r="AB332" s="1"/>
  <c r="AA331"/>
  <c r="Z331"/>
  <c r="AB331" s="1"/>
  <c r="AA332" i="1"/>
  <c r="Z332"/>
  <c r="AB332" s="1"/>
  <c r="AA331"/>
  <c r="Z331"/>
  <c r="AB331" s="1"/>
  <c r="AA328" i="2"/>
  <c r="Z328"/>
  <c r="AB328" s="1"/>
  <c r="AA327"/>
  <c r="Z327"/>
  <c r="AB327" s="1"/>
  <c r="AA328" i="1"/>
  <c r="Z328"/>
  <c r="AB328" s="1"/>
  <c r="AA327"/>
  <c r="Z327"/>
  <c r="AB327" s="1"/>
  <c r="AA324" i="2"/>
  <c r="Z324"/>
  <c r="AB324" s="1"/>
  <c r="AA323"/>
  <c r="Z323"/>
  <c r="AB323" s="1"/>
  <c r="AA322"/>
  <c r="Z322"/>
  <c r="AB322" s="1"/>
  <c r="AA324" i="1"/>
  <c r="Z324"/>
  <c r="AB324" s="1"/>
  <c r="AA323"/>
  <c r="Z323"/>
  <c r="AB323" s="1"/>
  <c r="AA322"/>
  <c r="Z322"/>
  <c r="AB322" s="1"/>
  <c r="AA317" i="2"/>
  <c r="Z317"/>
  <c r="AB317" s="1"/>
  <c r="AA316"/>
  <c r="Z316"/>
  <c r="AB316" s="1"/>
  <c r="AA317" i="1"/>
  <c r="Z317"/>
  <c r="AB317" s="1"/>
  <c r="AA316"/>
  <c r="Z316"/>
  <c r="AB316" s="1"/>
  <c r="AA313" i="2"/>
  <c r="Z313"/>
  <c r="AB313" s="1"/>
  <c r="AA312"/>
  <c r="AB312"/>
  <c r="AA313" i="1"/>
  <c r="Z313"/>
  <c r="AB313" s="1"/>
  <c r="AA312"/>
  <c r="AB312"/>
  <c r="AA308" i="2"/>
  <c r="Z308"/>
  <c r="AA307"/>
  <c r="Z307"/>
  <c r="AA306"/>
  <c r="Z306"/>
  <c r="AA305"/>
  <c r="Z305"/>
  <c r="AA304"/>
  <c r="Z304"/>
  <c r="AA303"/>
  <c r="Z303"/>
  <c r="AA302"/>
  <c r="AA308" i="1"/>
  <c r="Z308"/>
  <c r="AA307"/>
  <c r="Z307"/>
  <c r="AA306"/>
  <c r="Z306"/>
  <c r="AA305"/>
  <c r="Z305"/>
  <c r="AA304"/>
  <c r="Z304"/>
  <c r="AA303"/>
  <c r="Z303"/>
  <c r="AA302"/>
  <c r="AA299" i="2"/>
  <c r="Z299"/>
  <c r="AA298"/>
  <c r="Z298"/>
  <c r="AA297"/>
  <c r="Z297"/>
  <c r="AA296"/>
  <c r="Z296"/>
  <c r="AA295"/>
  <c r="Z295"/>
  <c r="AA294"/>
  <c r="Z294"/>
  <c r="AA299" i="1"/>
  <c r="Z299"/>
  <c r="AA298"/>
  <c r="Z298"/>
  <c r="AA297"/>
  <c r="Z297"/>
  <c r="AA296"/>
  <c r="Z296"/>
  <c r="AA295"/>
  <c r="Z295"/>
  <c r="AA294"/>
  <c r="Z294"/>
  <c r="AA293" i="2"/>
  <c r="AA293" i="1"/>
  <c r="AA292" i="2"/>
  <c r="AA291"/>
  <c r="AA290"/>
  <c r="AA289"/>
  <c r="AA292" i="1"/>
  <c r="AA291"/>
  <c r="AA290"/>
  <c r="AA289"/>
  <c r="AA285" i="2"/>
  <c r="Z285"/>
  <c r="AA285" i="1"/>
  <c r="Z285"/>
  <c r="AA282" i="2"/>
  <c r="Z282"/>
  <c r="AA281"/>
  <c r="Z281"/>
  <c r="AA280"/>
  <c r="Z280"/>
  <c r="AA282" i="1"/>
  <c r="Z282"/>
  <c r="AA281"/>
  <c r="Z281"/>
  <c r="AA280"/>
  <c r="Z280"/>
  <c r="AA277" i="2"/>
  <c r="Z277"/>
  <c r="AA277" i="1"/>
  <c r="Z277"/>
  <c r="AA276" i="2"/>
  <c r="Z276"/>
  <c r="AA276" i="1"/>
  <c r="Z276"/>
  <c r="AA274" i="2"/>
  <c r="Z274"/>
  <c r="AA273"/>
  <c r="Z273"/>
  <c r="AA272"/>
  <c r="Z272"/>
  <c r="AA271"/>
  <c r="Z271"/>
  <c r="AA274" i="1"/>
  <c r="Z274"/>
  <c r="AA273"/>
  <c r="Z273"/>
  <c r="AA272"/>
  <c r="Z272"/>
  <c r="AA271"/>
  <c r="Z271"/>
  <c r="AA269" i="2"/>
  <c r="Z269"/>
  <c r="AA268"/>
  <c r="Z268"/>
  <c r="AA267"/>
  <c r="Z267"/>
  <c r="AA269" i="1"/>
  <c r="Z269"/>
  <c r="AA268"/>
  <c r="Z268"/>
  <c r="AA267"/>
  <c r="Z267"/>
  <c r="AA260" i="2"/>
  <c r="AA259"/>
  <c r="AA258"/>
  <c r="AA260" i="1"/>
  <c r="AA259"/>
  <c r="AA258"/>
  <c r="AA251" i="2"/>
  <c r="AA250"/>
  <c r="AA249"/>
  <c r="AA248"/>
  <c r="AA251" i="1"/>
  <c r="AA250"/>
  <c r="AA249"/>
  <c r="AA248"/>
  <c r="AA245" i="2"/>
  <c r="Z245"/>
  <c r="AA245" i="1"/>
  <c r="AA244" i="2"/>
  <c r="AA244" i="1"/>
  <c r="AA218" i="2"/>
  <c r="Z218"/>
  <c r="AB218" s="1"/>
  <c r="AA218" i="1"/>
  <c r="Z218"/>
  <c r="AB218" s="1"/>
  <c r="AA217" i="2"/>
  <c r="Z217"/>
  <c r="AB217" s="1"/>
  <c r="AA217" i="1"/>
  <c r="Z217"/>
  <c r="AB217" s="1"/>
  <c r="AA211" i="2"/>
  <c r="Z211"/>
  <c r="AA211" i="1"/>
  <c r="Z211"/>
  <c r="AA208" i="2"/>
  <c r="Z208"/>
  <c r="AB208" s="1"/>
  <c r="AA207"/>
  <c r="Z207"/>
  <c r="AB207" s="1"/>
  <c r="AA206"/>
  <c r="Z206"/>
  <c r="AB206" s="1"/>
  <c r="AA205"/>
  <c r="Z205"/>
  <c r="AB205" s="1"/>
  <c r="AA204"/>
  <c r="Z204"/>
  <c r="AB204" s="1"/>
  <c r="AA203"/>
  <c r="Z203"/>
  <c r="AB203" s="1"/>
  <c r="AA202"/>
  <c r="Z202"/>
  <c r="AB202" s="1"/>
  <c r="AA201"/>
  <c r="Z201"/>
  <c r="AB201" s="1"/>
  <c r="AA200"/>
  <c r="Z200"/>
  <c r="AB200" s="1"/>
  <c r="AA208" i="1"/>
  <c r="Z208"/>
  <c r="AB208" s="1"/>
  <c r="AA207"/>
  <c r="Z207"/>
  <c r="AB207" s="1"/>
  <c r="AA206"/>
  <c r="Z206"/>
  <c r="AB206" s="1"/>
  <c r="AA205"/>
  <c r="Z205"/>
  <c r="AB205" s="1"/>
  <c r="AA204"/>
  <c r="Z204"/>
  <c r="AB204" s="1"/>
  <c r="AA203"/>
  <c r="Z203"/>
  <c r="AB203" s="1"/>
  <c r="AA202"/>
  <c r="Z202"/>
  <c r="AB202" s="1"/>
  <c r="AA201"/>
  <c r="Z201"/>
  <c r="AB201" s="1"/>
  <c r="AA200"/>
  <c r="Z200"/>
  <c r="AB200" s="1"/>
  <c r="AA194" i="2"/>
  <c r="Z194"/>
  <c r="AB194" s="1"/>
  <c r="AA193"/>
  <c r="Z193"/>
  <c r="AB193" s="1"/>
  <c r="AA192"/>
  <c r="Z192"/>
  <c r="AB192" s="1"/>
  <c r="AA191"/>
  <c r="Z191"/>
  <c r="AB191" s="1"/>
  <c r="AA194" i="1"/>
  <c r="Z194"/>
  <c r="AB194" s="1"/>
  <c r="AA193"/>
  <c r="Z193"/>
  <c r="AB193" s="1"/>
  <c r="AA192"/>
  <c r="Z192"/>
  <c r="AB192" s="1"/>
  <c r="AA191"/>
  <c r="Z191"/>
  <c r="AB191" s="1"/>
  <c r="AA188" i="2"/>
  <c r="Z188"/>
  <c r="AB188" s="1"/>
  <c r="AA187"/>
  <c r="Z187"/>
  <c r="AB187" s="1"/>
  <c r="AA186"/>
  <c r="Z186"/>
  <c r="AB186" s="1"/>
  <c r="AA185"/>
  <c r="Z185"/>
  <c r="AB185" s="1"/>
  <c r="AA188" i="1"/>
  <c r="Z188"/>
  <c r="AB188" s="1"/>
  <c r="AA187"/>
  <c r="Z187"/>
  <c r="AB187" s="1"/>
  <c r="AA186"/>
  <c r="Z186"/>
  <c r="AB186" s="1"/>
  <c r="AA185"/>
  <c r="Z185"/>
  <c r="AB185" s="1"/>
  <c r="AA182" i="2"/>
  <c r="Z182"/>
  <c r="AB182" s="1"/>
  <c r="AA181"/>
  <c r="Z181"/>
  <c r="AB181" s="1"/>
  <c r="AA180"/>
  <c r="Z180"/>
  <c r="AB180" s="1"/>
  <c r="AA179"/>
  <c r="Z179"/>
  <c r="AB179" s="1"/>
  <c r="AA182" i="1"/>
  <c r="Z182"/>
  <c r="AB182" s="1"/>
  <c r="AA181"/>
  <c r="Z181"/>
  <c r="AB181" s="1"/>
  <c r="AA180"/>
  <c r="Z180"/>
  <c r="AB180" s="1"/>
  <c r="AA179"/>
  <c r="Z179"/>
  <c r="AB179" s="1"/>
  <c r="AA176" i="2"/>
  <c r="Z176"/>
  <c r="AB176" s="1"/>
  <c r="AA175"/>
  <c r="Z175"/>
  <c r="AB175" s="1"/>
  <c r="AA174"/>
  <c r="Z174"/>
  <c r="AB174" s="1"/>
  <c r="AA173"/>
  <c r="Z173"/>
  <c r="AB173" s="1"/>
  <c r="AA176" i="1"/>
  <c r="Z176"/>
  <c r="AB176" s="1"/>
  <c r="AA175"/>
  <c r="Z175"/>
  <c r="AB175" s="1"/>
  <c r="AA174"/>
  <c r="Z174"/>
  <c r="AB174" s="1"/>
  <c r="AA173"/>
  <c r="Z173"/>
  <c r="AB173" s="1"/>
  <c r="AA170" i="2"/>
  <c r="Z170"/>
  <c r="AB170" s="1"/>
  <c r="AA169"/>
  <c r="Z169"/>
  <c r="AB169" s="1"/>
  <c r="AA168"/>
  <c r="Z168"/>
  <c r="AB168" s="1"/>
  <c r="AA170" i="1"/>
  <c r="Z170"/>
  <c r="AB170" s="1"/>
  <c r="AA169"/>
  <c r="Z169"/>
  <c r="AB169" s="1"/>
  <c r="AA168"/>
  <c r="Z168"/>
  <c r="AB168" s="1"/>
  <c r="AA167" i="2"/>
  <c r="AA167" i="1"/>
  <c r="Z167" i="2"/>
  <c r="AB167" s="1"/>
  <c r="Z167" i="1"/>
  <c r="AB167" s="1"/>
  <c r="X397" i="2"/>
  <c r="X391"/>
  <c r="X384"/>
  <c r="X350"/>
  <c r="X341"/>
  <c r="X336"/>
  <c r="X333"/>
  <c r="X329"/>
  <c r="X325"/>
  <c r="X318"/>
  <c r="X306"/>
  <c r="X309"/>
  <c r="X292"/>
  <c r="X300"/>
  <c r="X286"/>
  <c r="X261"/>
  <c r="X262" s="1"/>
  <c r="X263" s="1"/>
  <c r="X241"/>
  <c r="X240"/>
  <c r="X219"/>
  <c r="X214"/>
  <c r="X211"/>
  <c r="X215" s="1"/>
  <c r="X208"/>
  <c r="X207"/>
  <c r="X206"/>
  <c r="X205"/>
  <c r="X204"/>
  <c r="X203"/>
  <c r="X202"/>
  <c r="X201"/>
  <c r="X209" s="1"/>
  <c r="X200"/>
  <c r="X194"/>
  <c r="X193"/>
  <c r="X192"/>
  <c r="X191"/>
  <c r="X188"/>
  <c r="X187"/>
  <c r="X186"/>
  <c r="X182"/>
  <c r="X181"/>
  <c r="X180"/>
  <c r="X179"/>
  <c r="X183" s="1"/>
  <c r="X176"/>
  <c r="X175"/>
  <c r="X174"/>
  <c r="X173"/>
  <c r="X177" s="1"/>
  <c r="X170"/>
  <c r="X169"/>
  <c r="X168"/>
  <c r="X171" s="1"/>
  <c r="X163"/>
  <c r="X162"/>
  <c r="X165" s="1"/>
  <c r="X158"/>
  <c r="X157"/>
  <c r="X159" s="1"/>
  <c r="X156"/>
  <c r="X375" i="1"/>
  <c r="X350"/>
  <c r="X340"/>
  <c r="X335"/>
  <c r="X306"/>
  <c r="X292"/>
  <c r="X211"/>
  <c r="X208"/>
  <c r="X207"/>
  <c r="X206"/>
  <c r="X205"/>
  <c r="X204"/>
  <c r="X203"/>
  <c r="X202"/>
  <c r="X201"/>
  <c r="X200"/>
  <c r="X194"/>
  <c r="X193"/>
  <c r="X192"/>
  <c r="X191"/>
  <c r="X188"/>
  <c r="X187"/>
  <c r="X186"/>
  <c r="X182"/>
  <c r="X181"/>
  <c r="X180"/>
  <c r="X179"/>
  <c r="X176"/>
  <c r="X175"/>
  <c r="X174"/>
  <c r="X173"/>
  <c r="X170"/>
  <c r="X169"/>
  <c r="X168"/>
  <c r="X171" s="1"/>
  <c r="X163"/>
  <c r="X162"/>
  <c r="X158"/>
  <c r="X157"/>
  <c r="X156"/>
  <c r="T3" i="4"/>
  <c r="Q3"/>
  <c r="P3"/>
  <c r="M3"/>
  <c r="K3"/>
  <c r="J3"/>
  <c r="C3"/>
  <c r="T2"/>
  <c r="P2"/>
  <c r="P4" s="1"/>
  <c r="M2"/>
  <c r="K2"/>
  <c r="J2"/>
  <c r="AB402" i="3"/>
  <c r="AD402" s="1"/>
  <c r="AA402"/>
  <c r="Z402"/>
  <c r="Y402"/>
  <c r="W402"/>
  <c r="V402"/>
  <c r="U402"/>
  <c r="T402"/>
  <c r="Q402"/>
  <c r="N402"/>
  <c r="M402"/>
  <c r="L402"/>
  <c r="K402"/>
  <c r="I402"/>
  <c r="F402"/>
  <c r="E402"/>
  <c r="D402"/>
  <c r="C402"/>
  <c r="J4" i="4" l="1"/>
  <c r="M4"/>
  <c r="T4"/>
  <c r="AD267" i="3"/>
  <c r="AD289"/>
  <c r="AD302"/>
  <c r="AD388"/>
  <c r="AD344"/>
  <c r="AD343"/>
  <c r="AD345"/>
  <c r="AD340"/>
  <c r="AD313"/>
  <c r="AD259"/>
  <c r="AD251"/>
  <c r="AD244"/>
  <c r="AD245"/>
  <c r="AD248"/>
  <c r="AD250"/>
  <c r="AD258"/>
  <c r="AD249"/>
  <c r="AD168"/>
  <c r="AD167"/>
  <c r="AD214"/>
  <c r="AD211"/>
  <c r="AD396"/>
  <c r="AD393"/>
  <c r="AD394"/>
  <c r="AD395"/>
  <c r="AD312"/>
  <c r="AD355"/>
  <c r="X171"/>
  <c r="K4" i="4"/>
  <c r="X398" i="2"/>
  <c r="Y11" i="3"/>
  <c r="Z11"/>
  <c r="AA11"/>
  <c r="AB11"/>
  <c r="Y12"/>
  <c r="Z12"/>
  <c r="AA12"/>
  <c r="AB12"/>
  <c r="Y13"/>
  <c r="Z13"/>
  <c r="AA13"/>
  <c r="AB13"/>
  <c r="Y14"/>
  <c r="Z14"/>
  <c r="AA14"/>
  <c r="AB14"/>
  <c r="Y15"/>
  <c r="Z15"/>
  <c r="AA15"/>
  <c r="AB15"/>
  <c r="Y16"/>
  <c r="Z16"/>
  <c r="AA16"/>
  <c r="AB16"/>
  <c r="Y17"/>
  <c r="Z17"/>
  <c r="AA17"/>
  <c r="AB17"/>
  <c r="Y18"/>
  <c r="Z18"/>
  <c r="AA18"/>
  <c r="AB18"/>
  <c r="Y19"/>
  <c r="Z19"/>
  <c r="AA19"/>
  <c r="AB19"/>
  <c r="Y20"/>
  <c r="Z20"/>
  <c r="AA20"/>
  <c r="AB20"/>
  <c r="Y21"/>
  <c r="Z21"/>
  <c r="AA21"/>
  <c r="AB21"/>
  <c r="Y22"/>
  <c r="Z22"/>
  <c r="AA22"/>
  <c r="AB22"/>
  <c r="Y23"/>
  <c r="Z23"/>
  <c r="AA23"/>
  <c r="AB23"/>
  <c r="Y24"/>
  <c r="Z24"/>
  <c r="AA24"/>
  <c r="AB24"/>
  <c r="Y25"/>
  <c r="Z25"/>
  <c r="AA25"/>
  <c r="AB25"/>
  <c r="Y26"/>
  <c r="Z26"/>
  <c r="AA26"/>
  <c r="AB26"/>
  <c r="Y27"/>
  <c r="Z27"/>
  <c r="AA27"/>
  <c r="AB27"/>
  <c r="Y28"/>
  <c r="Z28"/>
  <c r="AA28"/>
  <c r="AB28"/>
  <c r="Y29"/>
  <c r="Z29"/>
  <c r="AA29"/>
  <c r="AB29"/>
  <c r="Y30"/>
  <c r="Z30"/>
  <c r="AA30"/>
  <c r="AB30"/>
  <c r="Y31"/>
  <c r="Z31"/>
  <c r="AA31"/>
  <c r="AB31"/>
  <c r="Y32"/>
  <c r="Z32"/>
  <c r="AA32"/>
  <c r="AB32"/>
  <c r="Y33"/>
  <c r="Z33"/>
  <c r="AA33"/>
  <c r="AB33"/>
  <c r="Y34"/>
  <c r="Z34"/>
  <c r="AA34"/>
  <c r="AB34"/>
  <c r="Y35"/>
  <c r="Z35"/>
  <c r="AA35"/>
  <c r="AB35"/>
  <c r="Y36"/>
  <c r="Z36"/>
  <c r="AA36"/>
  <c r="AB36"/>
  <c r="Y37"/>
  <c r="Z37"/>
  <c r="AA37"/>
  <c r="AB37"/>
  <c r="Y38"/>
  <c r="Z38"/>
  <c r="AA38"/>
  <c r="AB38"/>
  <c r="Y39"/>
  <c r="Z39"/>
  <c r="AA39"/>
  <c r="AB39"/>
  <c r="Y40"/>
  <c r="Z40"/>
  <c r="AA40"/>
  <c r="AB40"/>
  <c r="Y41"/>
  <c r="Z41"/>
  <c r="AA41"/>
  <c r="AB41"/>
  <c r="Y42"/>
  <c r="Z42"/>
  <c r="AA42"/>
  <c r="AB42"/>
  <c r="Y43"/>
  <c r="Z43"/>
  <c r="AA43"/>
  <c r="AB43"/>
  <c r="Y44"/>
  <c r="Z44"/>
  <c r="AA44"/>
  <c r="AB44"/>
  <c r="Y45"/>
  <c r="Z45"/>
  <c r="AA45"/>
  <c r="AB45"/>
  <c r="Y46"/>
  <c r="Z46"/>
  <c r="AA46"/>
  <c r="AB46"/>
  <c r="Y47"/>
  <c r="Z47"/>
  <c r="AA47"/>
  <c r="AB47"/>
  <c r="Y48"/>
  <c r="Z48"/>
  <c r="AA48"/>
  <c r="AB48"/>
  <c r="Y49"/>
  <c r="Z49"/>
  <c r="AA49"/>
  <c r="AB49"/>
  <c r="Y50"/>
  <c r="Z50"/>
  <c r="AA50"/>
  <c r="AB50"/>
  <c r="Y51"/>
  <c r="Z51"/>
  <c r="AA51"/>
  <c r="AB51"/>
  <c r="Y52"/>
  <c r="Z52"/>
  <c r="AA52"/>
  <c r="AB52"/>
  <c r="Y53"/>
  <c r="Z53"/>
  <c r="AA53"/>
  <c r="AB53"/>
  <c r="Y54"/>
  <c r="Z54"/>
  <c r="AA54"/>
  <c r="AB54"/>
  <c r="Y55"/>
  <c r="Z55"/>
  <c r="AA55"/>
  <c r="AB55"/>
  <c r="Y56"/>
  <c r="Z56"/>
  <c r="AA56"/>
  <c r="AB56"/>
  <c r="Y57"/>
  <c r="Z57"/>
  <c r="AA57"/>
  <c r="AB57"/>
  <c r="Y58"/>
  <c r="Z58"/>
  <c r="AA58"/>
  <c r="AB58"/>
  <c r="Y59"/>
  <c r="Z59"/>
  <c r="AA59"/>
  <c r="AB59"/>
  <c r="Y60"/>
  <c r="Z60"/>
  <c r="AA60"/>
  <c r="AB60"/>
  <c r="Y61"/>
  <c r="Z61"/>
  <c r="AA61"/>
  <c r="AB61"/>
  <c r="Y62"/>
  <c r="Z62"/>
  <c r="AA62"/>
  <c r="AB62"/>
  <c r="Y63"/>
  <c r="Z63"/>
  <c r="AA63"/>
  <c r="AB63"/>
  <c r="Y64"/>
  <c r="Z64"/>
  <c r="AA64"/>
  <c r="AB64"/>
  <c r="Y65"/>
  <c r="Z65"/>
  <c r="AA65"/>
  <c r="AB65"/>
  <c r="Y66"/>
  <c r="Z66"/>
  <c r="AA66"/>
  <c r="AB66"/>
  <c r="Y67"/>
  <c r="Z67"/>
  <c r="AA67"/>
  <c r="AB67"/>
  <c r="Y68"/>
  <c r="Z68"/>
  <c r="AA68"/>
  <c r="AB68"/>
  <c r="Y69"/>
  <c r="Z69"/>
  <c r="AA69"/>
  <c r="AB69"/>
  <c r="Y70"/>
  <c r="Z70"/>
  <c r="AA70"/>
  <c r="AB70"/>
  <c r="Y71"/>
  <c r="Z71"/>
  <c r="AA71"/>
  <c r="AB71"/>
  <c r="Y72"/>
  <c r="Z72"/>
  <c r="AA72"/>
  <c r="AB72"/>
  <c r="Y73"/>
  <c r="Z73"/>
  <c r="AA73"/>
  <c r="AB73"/>
  <c r="Y74"/>
  <c r="Z74"/>
  <c r="AA74"/>
  <c r="AB74"/>
  <c r="Y75"/>
  <c r="Z75"/>
  <c r="AA75"/>
  <c r="AB75"/>
  <c r="Y76"/>
  <c r="Z76"/>
  <c r="AA76"/>
  <c r="AB76"/>
  <c r="Y77"/>
  <c r="Z77"/>
  <c r="AA77"/>
  <c r="AB77"/>
  <c r="Y78"/>
  <c r="Z78"/>
  <c r="AA78"/>
  <c r="AB78"/>
  <c r="Y79"/>
  <c r="Z79"/>
  <c r="AA79"/>
  <c r="AB79"/>
  <c r="Y80"/>
  <c r="Z80"/>
  <c r="AA80"/>
  <c r="AB80"/>
  <c r="Y81"/>
  <c r="Z81"/>
  <c r="AA81"/>
  <c r="AB81"/>
  <c r="Y82"/>
  <c r="Z82"/>
  <c r="AA82"/>
  <c r="AB82"/>
  <c r="Y83"/>
  <c r="Z83"/>
  <c r="AA83"/>
  <c r="AB83"/>
  <c r="Y84"/>
  <c r="Z84"/>
  <c r="AA84"/>
  <c r="AB84"/>
  <c r="Y85"/>
  <c r="Z85"/>
  <c r="AA85"/>
  <c r="AB85"/>
  <c r="Y86"/>
  <c r="Z86"/>
  <c r="AA86"/>
  <c r="AB86"/>
  <c r="Y87"/>
  <c r="Z87"/>
  <c r="AA87"/>
  <c r="AB87"/>
  <c r="Y88"/>
  <c r="Z88"/>
  <c r="AA88"/>
  <c r="AB88"/>
  <c r="Y89"/>
  <c r="Z89"/>
  <c r="AA89"/>
  <c r="AB89"/>
  <c r="Y90"/>
  <c r="Z90"/>
  <c r="AA90"/>
  <c r="AB90"/>
  <c r="Y91"/>
  <c r="Z91"/>
  <c r="AA91"/>
  <c r="AB91"/>
  <c r="Y92"/>
  <c r="Z92"/>
  <c r="AA92"/>
  <c r="AB92"/>
  <c r="Y93"/>
  <c r="Z93"/>
  <c r="AA93"/>
  <c r="AB93"/>
  <c r="Y94"/>
  <c r="Z94"/>
  <c r="AA94"/>
  <c r="AB94"/>
  <c r="Y95"/>
  <c r="Z95"/>
  <c r="AA95"/>
  <c r="AB95"/>
  <c r="Y96"/>
  <c r="Z96"/>
  <c r="AA96"/>
  <c r="AB96"/>
  <c r="Y97"/>
  <c r="Z97"/>
  <c r="AA97"/>
  <c r="AB97"/>
  <c r="Y98"/>
  <c r="Z98"/>
  <c r="AA98"/>
  <c r="AB98"/>
  <c r="Y99"/>
  <c r="Z99"/>
  <c r="AA99"/>
  <c r="AB99"/>
  <c r="Y100"/>
  <c r="Z100"/>
  <c r="AA100"/>
  <c r="AB100"/>
  <c r="Y101"/>
  <c r="Z101"/>
  <c r="AA101"/>
  <c r="AB101"/>
  <c r="Y102"/>
  <c r="Z102"/>
  <c r="AA102"/>
  <c r="AB102"/>
  <c r="Y103"/>
  <c r="Z103"/>
  <c r="AA103"/>
  <c r="AB103"/>
  <c r="Y104"/>
  <c r="Z104"/>
  <c r="AA104"/>
  <c r="AB104"/>
  <c r="Y105"/>
  <c r="Z105"/>
  <c r="AA105"/>
  <c r="AB105"/>
  <c r="Y106"/>
  <c r="Z106"/>
  <c r="AA106"/>
  <c r="AB106"/>
  <c r="Y107"/>
  <c r="Z107"/>
  <c r="AA107"/>
  <c r="AB107"/>
  <c r="Y108"/>
  <c r="Z108"/>
  <c r="AA108"/>
  <c r="AB108"/>
  <c r="Y109"/>
  <c r="Z109"/>
  <c r="AA109"/>
  <c r="AB109"/>
  <c r="Y110"/>
  <c r="Z110"/>
  <c r="AA110"/>
  <c r="AB110"/>
  <c r="Y111"/>
  <c r="Z111"/>
  <c r="AA111"/>
  <c r="AB111"/>
  <c r="Y112"/>
  <c r="Z112"/>
  <c r="AA112"/>
  <c r="AB112"/>
  <c r="Y113"/>
  <c r="Z113"/>
  <c r="AA113"/>
  <c r="AB113"/>
  <c r="Y114"/>
  <c r="Z114"/>
  <c r="AA114"/>
  <c r="AB114"/>
  <c r="Y115"/>
  <c r="Z115"/>
  <c r="AA115"/>
  <c r="AB115"/>
  <c r="Y116"/>
  <c r="Z116"/>
  <c r="AA116"/>
  <c r="AB116"/>
  <c r="Y117"/>
  <c r="Z117"/>
  <c r="AA117"/>
  <c r="AB117"/>
  <c r="Y118"/>
  <c r="Z118"/>
  <c r="AA118"/>
  <c r="AB118"/>
  <c r="Y119"/>
  <c r="Z119"/>
  <c r="AA119"/>
  <c r="AB119"/>
  <c r="Y120"/>
  <c r="Z120"/>
  <c r="AA120"/>
  <c r="AB120"/>
  <c r="Y121"/>
  <c r="Z121"/>
  <c r="AA121"/>
  <c r="AB121"/>
  <c r="Y122"/>
  <c r="Z122"/>
  <c r="AA122"/>
  <c r="AB122"/>
  <c r="Y123"/>
  <c r="Z123"/>
  <c r="AA123"/>
  <c r="AB123"/>
  <c r="Y124"/>
  <c r="Z124"/>
  <c r="AA124"/>
  <c r="AB124"/>
  <c r="Y125"/>
  <c r="Z125"/>
  <c r="AA125"/>
  <c r="AB125"/>
  <c r="Y126"/>
  <c r="Z126"/>
  <c r="AA126"/>
  <c r="AB126"/>
  <c r="Y127"/>
  <c r="Z127"/>
  <c r="AA127"/>
  <c r="AB127"/>
  <c r="Y128"/>
  <c r="Z128"/>
  <c r="AA128"/>
  <c r="AB128"/>
  <c r="Y129"/>
  <c r="Z129"/>
  <c r="AA129"/>
  <c r="AB129"/>
  <c r="Y130"/>
  <c r="Z130"/>
  <c r="AA130"/>
  <c r="AB130"/>
  <c r="Y131"/>
  <c r="Z131"/>
  <c r="AA131"/>
  <c r="AB131"/>
  <c r="Y132"/>
  <c r="Z132"/>
  <c r="AA132"/>
  <c r="AB132"/>
  <c r="Y133"/>
  <c r="Z133"/>
  <c r="AA133"/>
  <c r="AB133"/>
  <c r="Y134"/>
  <c r="Z134"/>
  <c r="AA134"/>
  <c r="AB134"/>
  <c r="Y135"/>
  <c r="Z135"/>
  <c r="AA135"/>
  <c r="AB135"/>
  <c r="Y136"/>
  <c r="Z136"/>
  <c r="AA136"/>
  <c r="AB136"/>
  <c r="Y137"/>
  <c r="Z137"/>
  <c r="AA137"/>
  <c r="AB137"/>
  <c r="Y138"/>
  <c r="Z138"/>
  <c r="AA138"/>
  <c r="AB138"/>
  <c r="Y139"/>
  <c r="Z139"/>
  <c r="AA139"/>
  <c r="AB139"/>
  <c r="Y140"/>
  <c r="Z140"/>
  <c r="AA140"/>
  <c r="AB140"/>
  <c r="Y141"/>
  <c r="Z141"/>
  <c r="AA141"/>
  <c r="AB141"/>
  <c r="Y142"/>
  <c r="Z142"/>
  <c r="AA142"/>
  <c r="AB142"/>
  <c r="Y143"/>
  <c r="Z143"/>
  <c r="AA143"/>
  <c r="AB143"/>
  <c r="Y144"/>
  <c r="Z144"/>
  <c r="AA144"/>
  <c r="AB144"/>
  <c r="Y145"/>
  <c r="Z145"/>
  <c r="AA145"/>
  <c r="AB145"/>
  <c r="Y146"/>
  <c r="Z146"/>
  <c r="AA146"/>
  <c r="AB146"/>
  <c r="Y147"/>
  <c r="Z147"/>
  <c r="AA147"/>
  <c r="AB147"/>
  <c r="Y148"/>
  <c r="Z148"/>
  <c r="AA148"/>
  <c r="AB148"/>
  <c r="Y149"/>
  <c r="Z149"/>
  <c r="AA149"/>
  <c r="AB149"/>
  <c r="Y150"/>
  <c r="Z150"/>
  <c r="AA150"/>
  <c r="AB150"/>
  <c r="Y151"/>
  <c r="Z151"/>
  <c r="AA151"/>
  <c r="AB151"/>
  <c r="Y152"/>
  <c r="Z152"/>
  <c r="AA152"/>
  <c r="AB152"/>
  <c r="Y153"/>
  <c r="Z153"/>
  <c r="AA153"/>
  <c r="AB153"/>
  <c r="Y154"/>
  <c r="Z154"/>
  <c r="AA154"/>
  <c r="AB154"/>
  <c r="Y155"/>
  <c r="Z155"/>
  <c r="AA155"/>
  <c r="AB155"/>
  <c r="Y156"/>
  <c r="Z156"/>
  <c r="AA156"/>
  <c r="AB156"/>
  <c r="Y157"/>
  <c r="Z157"/>
  <c r="AA157"/>
  <c r="AB157"/>
  <c r="Y158"/>
  <c r="Z158"/>
  <c r="AA158"/>
  <c r="AB158"/>
  <c r="Y159"/>
  <c r="Z159"/>
  <c r="AA159"/>
  <c r="AB159"/>
  <c r="Y160"/>
  <c r="Z160"/>
  <c r="AA160"/>
  <c r="AB160"/>
  <c r="Y161"/>
  <c r="Z161"/>
  <c r="AA161"/>
  <c r="AB161"/>
  <c r="Y162"/>
  <c r="Z162"/>
  <c r="AA162"/>
  <c r="AB162"/>
  <c r="Y163"/>
  <c r="Z163"/>
  <c r="AA163"/>
  <c r="AB163"/>
  <c r="Y164"/>
  <c r="Z164"/>
  <c r="AA164"/>
  <c r="AB164"/>
  <c r="Y165"/>
  <c r="Z165"/>
  <c r="AA165"/>
  <c r="AB165"/>
  <c r="Y166"/>
  <c r="Z166"/>
  <c r="AA166"/>
  <c r="AB166"/>
  <c r="Y167"/>
  <c r="Z167"/>
  <c r="AA167"/>
  <c r="AB167"/>
  <c r="Y168"/>
  <c r="Z168"/>
  <c r="AA168"/>
  <c r="AB168"/>
  <c r="Y169"/>
  <c r="Z169"/>
  <c r="AA169"/>
  <c r="AB169"/>
  <c r="Y170"/>
  <c r="Z170"/>
  <c r="AA170"/>
  <c r="AB170"/>
  <c r="Y172"/>
  <c r="Z172"/>
  <c r="AA172"/>
  <c r="AB172"/>
  <c r="Y173"/>
  <c r="Z173"/>
  <c r="AA173"/>
  <c r="AB173"/>
  <c r="Y174"/>
  <c r="Z174"/>
  <c r="AA174"/>
  <c r="AB174"/>
  <c r="Y175"/>
  <c r="Z175"/>
  <c r="AA175"/>
  <c r="AB175"/>
  <c r="Y176"/>
  <c r="Z176"/>
  <c r="AA176"/>
  <c r="AB176"/>
  <c r="Y177"/>
  <c r="Y178"/>
  <c r="Z178"/>
  <c r="AA178"/>
  <c r="AB178"/>
  <c r="Y179"/>
  <c r="Z179"/>
  <c r="AA179"/>
  <c r="AB179"/>
  <c r="Y180"/>
  <c r="Z180"/>
  <c r="AA180"/>
  <c r="AB180"/>
  <c r="Y181"/>
  <c r="Z181"/>
  <c r="AA181"/>
  <c r="AB181"/>
  <c r="Y182"/>
  <c r="Z182"/>
  <c r="AA182"/>
  <c r="AB182"/>
  <c r="Y183"/>
  <c r="Y184"/>
  <c r="Z184"/>
  <c r="AA184"/>
  <c r="AB184"/>
  <c r="Y185"/>
  <c r="Z185"/>
  <c r="AA185"/>
  <c r="AB185"/>
  <c r="Y186"/>
  <c r="Z186"/>
  <c r="AA186"/>
  <c r="AB186"/>
  <c r="Y187"/>
  <c r="Z187"/>
  <c r="AA187"/>
  <c r="AB187"/>
  <c r="Y188"/>
  <c r="Z188"/>
  <c r="AA188"/>
  <c r="AB188"/>
  <c r="Y189"/>
  <c r="Y190"/>
  <c r="Z190"/>
  <c r="AA190"/>
  <c r="AB190"/>
  <c r="Y191"/>
  <c r="Z191"/>
  <c r="AA191"/>
  <c r="AB191"/>
  <c r="Y192"/>
  <c r="Z192"/>
  <c r="AA192"/>
  <c r="AB192"/>
  <c r="Y193"/>
  <c r="Z193"/>
  <c r="AA193"/>
  <c r="AB193"/>
  <c r="Y194"/>
  <c r="Z194"/>
  <c r="AA194"/>
  <c r="AB194"/>
  <c r="Y195"/>
  <c r="Y197"/>
  <c r="Z197"/>
  <c r="AA197"/>
  <c r="AB197"/>
  <c r="Y198"/>
  <c r="Z198"/>
  <c r="AA198"/>
  <c r="AB198"/>
  <c r="Y199"/>
  <c r="Z199"/>
  <c r="AA199"/>
  <c r="AB199"/>
  <c r="Y200"/>
  <c r="Z200"/>
  <c r="AA200"/>
  <c r="AB200"/>
  <c r="Y201"/>
  <c r="Z201"/>
  <c r="AA201"/>
  <c r="AB201"/>
  <c r="Y202"/>
  <c r="Z202"/>
  <c r="AA202"/>
  <c r="AB202"/>
  <c r="Y203"/>
  <c r="Z203"/>
  <c r="AA203"/>
  <c r="AB203"/>
  <c r="Y204"/>
  <c r="Z204"/>
  <c r="AA204"/>
  <c r="AB204"/>
  <c r="Y205"/>
  <c r="Z205"/>
  <c r="AA205"/>
  <c r="AB205"/>
  <c r="Y206"/>
  <c r="Z206"/>
  <c r="AA206"/>
  <c r="AB206"/>
  <c r="Y207"/>
  <c r="Z207"/>
  <c r="AA207"/>
  <c r="AB207"/>
  <c r="Y208"/>
  <c r="Z208"/>
  <c r="AA208"/>
  <c r="AB208"/>
  <c r="Y210"/>
  <c r="Z210"/>
  <c r="AA210"/>
  <c r="AB210"/>
  <c r="Y211"/>
  <c r="Z211"/>
  <c r="AA211"/>
  <c r="AB211"/>
  <c r="Y212"/>
  <c r="Z212"/>
  <c r="AA212"/>
  <c r="AB212"/>
  <c r="Y213"/>
  <c r="Z213"/>
  <c r="AA213"/>
  <c r="AB213"/>
  <c r="Y214"/>
  <c r="Z214"/>
  <c r="AA214"/>
  <c r="AB214"/>
  <c r="Y216"/>
  <c r="Z216"/>
  <c r="AA216"/>
  <c r="AB216"/>
  <c r="Y217"/>
  <c r="Z217"/>
  <c r="AA217"/>
  <c r="AB217"/>
  <c r="Y218"/>
  <c r="Z218"/>
  <c r="AA218"/>
  <c r="AB218"/>
  <c r="Y219"/>
  <c r="Y220"/>
  <c r="Z220"/>
  <c r="AA220"/>
  <c r="AB220"/>
  <c r="Y221"/>
  <c r="Z221"/>
  <c r="AA221"/>
  <c r="AB221"/>
  <c r="Y222"/>
  <c r="Z222"/>
  <c r="AA222"/>
  <c r="AB222"/>
  <c r="Y223"/>
  <c r="Z223"/>
  <c r="AA223"/>
  <c r="AB223"/>
  <c r="Y224"/>
  <c r="Z224"/>
  <c r="AA224"/>
  <c r="AB224"/>
  <c r="Y225"/>
  <c r="Z225"/>
  <c r="AA225"/>
  <c r="AB225"/>
  <c r="Y226"/>
  <c r="Z226"/>
  <c r="AA226"/>
  <c r="AB226"/>
  <c r="Y227"/>
  <c r="Z227"/>
  <c r="AA227"/>
  <c r="AB227"/>
  <c r="Y228"/>
  <c r="Z228"/>
  <c r="AA228"/>
  <c r="AB228"/>
  <c r="Y229"/>
  <c r="Z229"/>
  <c r="AA229"/>
  <c r="AB229"/>
  <c r="Y230"/>
  <c r="Z230"/>
  <c r="AA230"/>
  <c r="AB230"/>
  <c r="Y231"/>
  <c r="Z231"/>
  <c r="AA231"/>
  <c r="AB231"/>
  <c r="Y232"/>
  <c r="Z232"/>
  <c r="AA232"/>
  <c r="AB232"/>
  <c r="Y233"/>
  <c r="Z233"/>
  <c r="AA233"/>
  <c r="AB233"/>
  <c r="Y234"/>
  <c r="Z234"/>
  <c r="AA234"/>
  <c r="AB234"/>
  <c r="Y235"/>
  <c r="Z235"/>
  <c r="AA235"/>
  <c r="AB235"/>
  <c r="Y236"/>
  <c r="Z236"/>
  <c r="AA236"/>
  <c r="AB236"/>
  <c r="Y237"/>
  <c r="Z237"/>
  <c r="AA237"/>
  <c r="AB237"/>
  <c r="Y238"/>
  <c r="Z238"/>
  <c r="AA238"/>
  <c r="AB238"/>
  <c r="Y239"/>
  <c r="Z239"/>
  <c r="AA239"/>
  <c r="AB239"/>
  <c r="Y240"/>
  <c r="AA240"/>
  <c r="Y241"/>
  <c r="AA241"/>
  <c r="Y242"/>
  <c r="Z242"/>
  <c r="AA242"/>
  <c r="AB242"/>
  <c r="Y243"/>
  <c r="Z243"/>
  <c r="AA243"/>
  <c r="AB243"/>
  <c r="Y244"/>
  <c r="Z244"/>
  <c r="AA244"/>
  <c r="AB244"/>
  <c r="Y245"/>
  <c r="Z245"/>
  <c r="AA245"/>
  <c r="AB245"/>
  <c r="Y246"/>
  <c r="Z246"/>
  <c r="AA246"/>
  <c r="AB246"/>
  <c r="Y247"/>
  <c r="Z247"/>
  <c r="AA247"/>
  <c r="AB247"/>
  <c r="Y248"/>
  <c r="Z248"/>
  <c r="AA248"/>
  <c r="AB248"/>
  <c r="Y249"/>
  <c r="Z249"/>
  <c r="AA249"/>
  <c r="AB249"/>
  <c r="Y250"/>
  <c r="Z250"/>
  <c r="AA250"/>
  <c r="AB250"/>
  <c r="Y251"/>
  <c r="Z251"/>
  <c r="AA251"/>
  <c r="AB251"/>
  <c r="Y252"/>
  <c r="Z252"/>
  <c r="AA252"/>
  <c r="AB252"/>
  <c r="Y253"/>
  <c r="Z253"/>
  <c r="AA253"/>
  <c r="AB253"/>
  <c r="Y254"/>
  <c r="Z254"/>
  <c r="AA254"/>
  <c r="AB254"/>
  <c r="Y255"/>
  <c r="Z255"/>
  <c r="AA255"/>
  <c r="AB255"/>
  <c r="Y256"/>
  <c r="Z256"/>
  <c r="AA256"/>
  <c r="AB256"/>
  <c r="Y257"/>
  <c r="Z257"/>
  <c r="AA257"/>
  <c r="AB257"/>
  <c r="Y258"/>
  <c r="Z258"/>
  <c r="AA258"/>
  <c r="AB258"/>
  <c r="Y259"/>
  <c r="Z259"/>
  <c r="AA259"/>
  <c r="AB259"/>
  <c r="Y260"/>
  <c r="Z260"/>
  <c r="AA260"/>
  <c r="Y264"/>
  <c r="Z264"/>
  <c r="AA264"/>
  <c r="AB264"/>
  <c r="Y265"/>
  <c r="Z265"/>
  <c r="AA265"/>
  <c r="AB265"/>
  <c r="Y266"/>
  <c r="Z266"/>
  <c r="AA266"/>
  <c r="AB266"/>
  <c r="Y267"/>
  <c r="Z267"/>
  <c r="AA267"/>
  <c r="AB267"/>
  <c r="Y268"/>
  <c r="Z268"/>
  <c r="AA268"/>
  <c r="AB268"/>
  <c r="Y269"/>
  <c r="Z269"/>
  <c r="AA269"/>
  <c r="AB269"/>
  <c r="Y270"/>
  <c r="Z270"/>
  <c r="AA270"/>
  <c r="AB270"/>
  <c r="Y271"/>
  <c r="Z271"/>
  <c r="AA271"/>
  <c r="AB271"/>
  <c r="Y272"/>
  <c r="Z272"/>
  <c r="AA272"/>
  <c r="AB272"/>
  <c r="Y273"/>
  <c r="Z273"/>
  <c r="AA273"/>
  <c r="AB273"/>
  <c r="Y274"/>
  <c r="Z274"/>
  <c r="AA274"/>
  <c r="AB274"/>
  <c r="Y275"/>
  <c r="Z275"/>
  <c r="AA275"/>
  <c r="AB275"/>
  <c r="Y276"/>
  <c r="Z276"/>
  <c r="AA276"/>
  <c r="AB276"/>
  <c r="Y277"/>
  <c r="Z277"/>
  <c r="AA277"/>
  <c r="AB277"/>
  <c r="Y278"/>
  <c r="Z278"/>
  <c r="AA278"/>
  <c r="AB278"/>
  <c r="Y279"/>
  <c r="Z279"/>
  <c r="AA279"/>
  <c r="AB279"/>
  <c r="Y280"/>
  <c r="Z280"/>
  <c r="AA280"/>
  <c r="AB280"/>
  <c r="Y281"/>
  <c r="Z281"/>
  <c r="AA281"/>
  <c r="AB281"/>
  <c r="Y282"/>
  <c r="Z282"/>
  <c r="AA282"/>
  <c r="AB282"/>
  <c r="Y283"/>
  <c r="Z283"/>
  <c r="AA283"/>
  <c r="AB283"/>
  <c r="Y284"/>
  <c r="Z284"/>
  <c r="AA284"/>
  <c r="AB284"/>
  <c r="Y285"/>
  <c r="Z285"/>
  <c r="AA285"/>
  <c r="AB285"/>
  <c r="Y287"/>
  <c r="Z287"/>
  <c r="AA287"/>
  <c r="AB287"/>
  <c r="Y288"/>
  <c r="Z288"/>
  <c r="AA288"/>
  <c r="AB288"/>
  <c r="Y289"/>
  <c r="Z289"/>
  <c r="AA289"/>
  <c r="AB289"/>
  <c r="Y290"/>
  <c r="Z290"/>
  <c r="AA290"/>
  <c r="AB290"/>
  <c r="Y291"/>
  <c r="Z291"/>
  <c r="AA291"/>
  <c r="AB291"/>
  <c r="Y292"/>
  <c r="Z292"/>
  <c r="AA292"/>
  <c r="AB292"/>
  <c r="Y293"/>
  <c r="Z293"/>
  <c r="AA293"/>
  <c r="AB293"/>
  <c r="Y294"/>
  <c r="Z294"/>
  <c r="AA294"/>
  <c r="AB294"/>
  <c r="Y295"/>
  <c r="Z295"/>
  <c r="AA295"/>
  <c r="AB295"/>
  <c r="Y296"/>
  <c r="Z296"/>
  <c r="AA296"/>
  <c r="AB296"/>
  <c r="Y297"/>
  <c r="Z297"/>
  <c r="AA297"/>
  <c r="AB297"/>
  <c r="Y298"/>
  <c r="Z298"/>
  <c r="AA298"/>
  <c r="AB298"/>
  <c r="Y299"/>
  <c r="Z299"/>
  <c r="AA299"/>
  <c r="AB299"/>
  <c r="Y301"/>
  <c r="Z301"/>
  <c r="AA301"/>
  <c r="AB301"/>
  <c r="Y302"/>
  <c r="Z302"/>
  <c r="AA302"/>
  <c r="AB302"/>
  <c r="Y303"/>
  <c r="Z303"/>
  <c r="AA303"/>
  <c r="AB303"/>
  <c r="Y304"/>
  <c r="Z304"/>
  <c r="AA304"/>
  <c r="AB304"/>
  <c r="Y305"/>
  <c r="Z305"/>
  <c r="AA305"/>
  <c r="AB305"/>
  <c r="Y306"/>
  <c r="Z306"/>
  <c r="AA306"/>
  <c r="AB306"/>
  <c r="Y307"/>
  <c r="Z307"/>
  <c r="AA307"/>
  <c r="AB307"/>
  <c r="Y308"/>
  <c r="Z308"/>
  <c r="AA308"/>
  <c r="AB308"/>
  <c r="Y310"/>
  <c r="Z310"/>
  <c r="AA310"/>
  <c r="AB310"/>
  <c r="Y311"/>
  <c r="Z311"/>
  <c r="AA311"/>
  <c r="AB311"/>
  <c r="Y312"/>
  <c r="Z312"/>
  <c r="AA312"/>
  <c r="AB312"/>
  <c r="Y313"/>
  <c r="Z313"/>
  <c r="AA313"/>
  <c r="AB313"/>
  <c r="Y315"/>
  <c r="Z315"/>
  <c r="AA315"/>
  <c r="AB315"/>
  <c r="Y316"/>
  <c r="Z316"/>
  <c r="AA316"/>
  <c r="AB316"/>
  <c r="Y317"/>
  <c r="Z317"/>
  <c r="AA317"/>
  <c r="AB317"/>
  <c r="Y318"/>
  <c r="Y319"/>
  <c r="Z319"/>
  <c r="AA319"/>
  <c r="AB319"/>
  <c r="Y320"/>
  <c r="Z320"/>
  <c r="AA320"/>
  <c r="AB320"/>
  <c r="Y321"/>
  <c r="Z321"/>
  <c r="AA321"/>
  <c r="AB321"/>
  <c r="Y322"/>
  <c r="Z322"/>
  <c r="AA322"/>
  <c r="AB322"/>
  <c r="Y323"/>
  <c r="Z323"/>
  <c r="AA323"/>
  <c r="AB323"/>
  <c r="Y324"/>
  <c r="Z324"/>
  <c r="AA324"/>
  <c r="AB324"/>
  <c r="Y326"/>
  <c r="Z326"/>
  <c r="AA326"/>
  <c r="AB326"/>
  <c r="Y327"/>
  <c r="Z327"/>
  <c r="AA327"/>
  <c r="AB327"/>
  <c r="Y328"/>
  <c r="Z328"/>
  <c r="AA328"/>
  <c r="AB328"/>
  <c r="Y330"/>
  <c r="Z330"/>
  <c r="AA330"/>
  <c r="AB330"/>
  <c r="Y331"/>
  <c r="Z331"/>
  <c r="AA331"/>
  <c r="AB331"/>
  <c r="Y332"/>
  <c r="Z332"/>
  <c r="AA332"/>
  <c r="AB332"/>
  <c r="Y333"/>
  <c r="Y334"/>
  <c r="Z334"/>
  <c r="AA334"/>
  <c r="AB334"/>
  <c r="Y335"/>
  <c r="I80" i="7" s="1"/>
  <c r="K80" s="1"/>
  <c r="Z335" i="3"/>
  <c r="J80" i="7" s="1"/>
  <c r="L80" s="1"/>
  <c r="AA335" i="3"/>
  <c r="AB335"/>
  <c r="Y337"/>
  <c r="Z337"/>
  <c r="AA337"/>
  <c r="AB337"/>
  <c r="Y338"/>
  <c r="Z338"/>
  <c r="AA338"/>
  <c r="AB338"/>
  <c r="Y339"/>
  <c r="Z339"/>
  <c r="AA339"/>
  <c r="AB339"/>
  <c r="Y340"/>
  <c r="I16" i="7" s="1"/>
  <c r="K16" s="1"/>
  <c r="Z340" i="3"/>
  <c r="J16" i="7" s="1"/>
  <c r="AA340" i="3"/>
  <c r="AB340"/>
  <c r="Y342"/>
  <c r="Z342"/>
  <c r="AA342"/>
  <c r="AB342"/>
  <c r="Y343"/>
  <c r="Z343"/>
  <c r="AA343"/>
  <c r="AB343"/>
  <c r="Y344"/>
  <c r="Z344"/>
  <c r="AA344"/>
  <c r="AB344"/>
  <c r="Y345"/>
  <c r="Z345"/>
  <c r="AA345"/>
  <c r="AB345"/>
  <c r="Y346"/>
  <c r="Z346"/>
  <c r="AA346"/>
  <c r="AB346"/>
  <c r="Y347"/>
  <c r="Y348"/>
  <c r="Z348"/>
  <c r="AA348"/>
  <c r="AB348"/>
  <c r="Y349"/>
  <c r="Z349"/>
  <c r="AA349"/>
  <c r="AB349"/>
  <c r="Y350"/>
  <c r="Z350"/>
  <c r="AA350"/>
  <c r="AB350"/>
  <c r="Y352"/>
  <c r="Z352"/>
  <c r="AA352"/>
  <c r="AB352"/>
  <c r="Y353"/>
  <c r="Z353"/>
  <c r="AA353"/>
  <c r="AB353"/>
  <c r="Y354"/>
  <c r="Z354"/>
  <c r="AA354"/>
  <c r="AB354"/>
  <c r="Y355"/>
  <c r="Z355"/>
  <c r="AA355"/>
  <c r="AB355"/>
  <c r="Y356"/>
  <c r="Z356"/>
  <c r="AA356"/>
  <c r="AB356"/>
  <c r="Y357"/>
  <c r="Z357"/>
  <c r="AA357"/>
  <c r="AB357"/>
  <c r="Y358"/>
  <c r="Z358"/>
  <c r="AA358"/>
  <c r="AB358"/>
  <c r="Y359"/>
  <c r="Z359"/>
  <c r="AA359"/>
  <c r="AB359"/>
  <c r="Y360"/>
  <c r="Z360"/>
  <c r="AA360"/>
  <c r="AB360"/>
  <c r="Y361"/>
  <c r="Z361"/>
  <c r="AA361"/>
  <c r="AB361"/>
  <c r="Y362"/>
  <c r="Z362"/>
  <c r="AA362"/>
  <c r="AB362"/>
  <c r="Y363"/>
  <c r="Z363"/>
  <c r="AA363"/>
  <c r="AB363"/>
  <c r="Y364"/>
  <c r="Z364"/>
  <c r="AA364"/>
  <c r="AB364"/>
  <c r="Y365"/>
  <c r="Z365"/>
  <c r="AA365"/>
  <c r="AB365"/>
  <c r="Y366"/>
  <c r="Z366"/>
  <c r="AA366"/>
  <c r="AB366"/>
  <c r="Y367"/>
  <c r="Z367"/>
  <c r="AA367"/>
  <c r="AB367"/>
  <c r="Y368"/>
  <c r="Z368"/>
  <c r="AA368"/>
  <c r="AB368"/>
  <c r="Y369"/>
  <c r="Z369"/>
  <c r="AA369"/>
  <c r="AB369"/>
  <c r="Y370"/>
  <c r="Z370"/>
  <c r="AA370"/>
  <c r="AB370"/>
  <c r="Y371"/>
  <c r="Z371"/>
  <c r="AA371"/>
  <c r="AB371"/>
  <c r="Y372"/>
  <c r="Z372"/>
  <c r="AA372"/>
  <c r="AB372"/>
  <c r="Y373"/>
  <c r="Z373"/>
  <c r="AA373"/>
  <c r="AB373"/>
  <c r="Y374"/>
  <c r="Z374"/>
  <c r="AA374"/>
  <c r="AB374"/>
  <c r="Y375"/>
  <c r="Z375"/>
  <c r="AA375"/>
  <c r="AB375"/>
  <c r="Y376"/>
  <c r="Z376"/>
  <c r="AA376"/>
  <c r="AB376"/>
  <c r="Y377"/>
  <c r="Z377"/>
  <c r="AA377"/>
  <c r="AB377"/>
  <c r="Y378"/>
  <c r="Z378"/>
  <c r="AA378"/>
  <c r="AB378"/>
  <c r="Y379"/>
  <c r="Z379"/>
  <c r="AA379"/>
  <c r="AB379"/>
  <c r="Y380"/>
  <c r="Z380"/>
  <c r="AA380"/>
  <c r="AB380"/>
  <c r="Y381"/>
  <c r="Z381"/>
  <c r="AA381"/>
  <c r="AB381"/>
  <c r="Y382"/>
  <c r="Z382"/>
  <c r="AA382"/>
  <c r="AB382"/>
  <c r="Y383"/>
  <c r="Z383"/>
  <c r="AA383"/>
  <c r="AB383"/>
  <c r="Y385"/>
  <c r="Z385"/>
  <c r="AA385"/>
  <c r="AB385"/>
  <c r="Y386"/>
  <c r="Z386"/>
  <c r="AA386"/>
  <c r="AB386"/>
  <c r="Y387"/>
  <c r="Z387"/>
  <c r="AA387"/>
  <c r="AB387"/>
  <c r="Y388"/>
  <c r="I18" i="7" s="1"/>
  <c r="K18" s="1"/>
  <c r="Z388" i="3"/>
  <c r="AA388"/>
  <c r="AB388"/>
  <c r="Y389"/>
  <c r="Z389"/>
  <c r="AA389"/>
  <c r="AB389"/>
  <c r="Y390"/>
  <c r="Z390"/>
  <c r="AA390"/>
  <c r="AB390"/>
  <c r="Y391"/>
  <c r="Y392"/>
  <c r="Z392"/>
  <c r="AA392"/>
  <c r="AB392"/>
  <c r="Y393"/>
  <c r="Z393"/>
  <c r="AA393"/>
  <c r="AB393"/>
  <c r="Y394"/>
  <c r="Z394"/>
  <c r="AA394"/>
  <c r="AB394"/>
  <c r="Y395"/>
  <c r="Z395"/>
  <c r="AA395"/>
  <c r="AB395"/>
  <c r="Y396"/>
  <c r="I64" i="7" s="1"/>
  <c r="K64" s="1"/>
  <c r="Z396" i="3"/>
  <c r="AA396"/>
  <c r="AB396"/>
  <c r="Z10"/>
  <c r="AA10"/>
  <c r="AB10"/>
  <c r="Y10"/>
  <c r="T11"/>
  <c r="U11"/>
  <c r="V11"/>
  <c r="W11"/>
  <c r="T12"/>
  <c r="U12"/>
  <c r="V12"/>
  <c r="W12"/>
  <c r="T13"/>
  <c r="U13"/>
  <c r="V13"/>
  <c r="W13"/>
  <c r="T14"/>
  <c r="U14"/>
  <c r="V14"/>
  <c r="W14"/>
  <c r="T15"/>
  <c r="U15"/>
  <c r="V15"/>
  <c r="W15"/>
  <c r="T16"/>
  <c r="U16"/>
  <c r="V16"/>
  <c r="W16"/>
  <c r="T17"/>
  <c r="U17"/>
  <c r="V17"/>
  <c r="W17"/>
  <c r="T18"/>
  <c r="U18"/>
  <c r="V18"/>
  <c r="W18"/>
  <c r="T19"/>
  <c r="U19"/>
  <c r="V19"/>
  <c r="W19"/>
  <c r="T20"/>
  <c r="U20"/>
  <c r="V20"/>
  <c r="W20"/>
  <c r="T21"/>
  <c r="U21"/>
  <c r="V21"/>
  <c r="W21"/>
  <c r="T22"/>
  <c r="U22"/>
  <c r="V22"/>
  <c r="W22"/>
  <c r="T23"/>
  <c r="U23"/>
  <c r="V23"/>
  <c r="W23"/>
  <c r="T24"/>
  <c r="U24"/>
  <c r="V24"/>
  <c r="W24"/>
  <c r="T25"/>
  <c r="U25"/>
  <c r="V25"/>
  <c r="W25"/>
  <c r="T26"/>
  <c r="U26"/>
  <c r="V26"/>
  <c r="W26"/>
  <c r="T27"/>
  <c r="U27"/>
  <c r="V27"/>
  <c r="W27"/>
  <c r="T28"/>
  <c r="U28"/>
  <c r="V28"/>
  <c r="W28"/>
  <c r="T29"/>
  <c r="U29"/>
  <c r="V29"/>
  <c r="W29"/>
  <c r="T30"/>
  <c r="U30"/>
  <c r="V30"/>
  <c r="W30"/>
  <c r="T31"/>
  <c r="U31"/>
  <c r="V31"/>
  <c r="W31"/>
  <c r="T32"/>
  <c r="U32"/>
  <c r="V32"/>
  <c r="W32"/>
  <c r="T33"/>
  <c r="U33"/>
  <c r="V33"/>
  <c r="W33"/>
  <c r="T34"/>
  <c r="U34"/>
  <c r="V34"/>
  <c r="W34"/>
  <c r="T35"/>
  <c r="U35"/>
  <c r="V35"/>
  <c r="W35"/>
  <c r="T36"/>
  <c r="U36"/>
  <c r="V36"/>
  <c r="W36"/>
  <c r="T37"/>
  <c r="U37"/>
  <c r="V37"/>
  <c r="W37"/>
  <c r="T38"/>
  <c r="U38"/>
  <c r="V38"/>
  <c r="W38"/>
  <c r="T39"/>
  <c r="U39"/>
  <c r="V39"/>
  <c r="W39"/>
  <c r="T40"/>
  <c r="U40"/>
  <c r="V40"/>
  <c r="W40"/>
  <c r="T41"/>
  <c r="U41"/>
  <c r="V41"/>
  <c r="W41"/>
  <c r="T42"/>
  <c r="U42"/>
  <c r="V42"/>
  <c r="W42"/>
  <c r="T43"/>
  <c r="U43"/>
  <c r="V43"/>
  <c r="W43"/>
  <c r="T44"/>
  <c r="U44"/>
  <c r="V44"/>
  <c r="W44"/>
  <c r="T45"/>
  <c r="U45"/>
  <c r="V45"/>
  <c r="W45"/>
  <c r="T46"/>
  <c r="U46"/>
  <c r="V46"/>
  <c r="W46"/>
  <c r="T47"/>
  <c r="U47"/>
  <c r="V47"/>
  <c r="W47"/>
  <c r="T48"/>
  <c r="U48"/>
  <c r="V48"/>
  <c r="W48"/>
  <c r="T49"/>
  <c r="U49"/>
  <c r="V49"/>
  <c r="W49"/>
  <c r="T50"/>
  <c r="U50"/>
  <c r="V50"/>
  <c r="W50"/>
  <c r="T51"/>
  <c r="U51"/>
  <c r="V51"/>
  <c r="W51"/>
  <c r="T52"/>
  <c r="U52"/>
  <c r="V52"/>
  <c r="W52"/>
  <c r="T53"/>
  <c r="U53"/>
  <c r="V53"/>
  <c r="W53"/>
  <c r="T54"/>
  <c r="U54"/>
  <c r="V54"/>
  <c r="W54"/>
  <c r="T55"/>
  <c r="U55"/>
  <c r="V55"/>
  <c r="W55"/>
  <c r="T56"/>
  <c r="U56"/>
  <c r="V56"/>
  <c r="W56"/>
  <c r="T57"/>
  <c r="U57"/>
  <c r="V57"/>
  <c r="W57"/>
  <c r="T58"/>
  <c r="U58"/>
  <c r="V58"/>
  <c r="W58"/>
  <c r="T59"/>
  <c r="U59"/>
  <c r="V59"/>
  <c r="W59"/>
  <c r="T60"/>
  <c r="U60"/>
  <c r="V60"/>
  <c r="W60"/>
  <c r="T61"/>
  <c r="U61"/>
  <c r="V61"/>
  <c r="W61"/>
  <c r="T62"/>
  <c r="U62"/>
  <c r="V62"/>
  <c r="W62"/>
  <c r="T63"/>
  <c r="U63"/>
  <c r="V63"/>
  <c r="W63"/>
  <c r="T64"/>
  <c r="U64"/>
  <c r="V64"/>
  <c r="W64"/>
  <c r="T65"/>
  <c r="U65"/>
  <c r="V65"/>
  <c r="W65"/>
  <c r="T66"/>
  <c r="U66"/>
  <c r="V66"/>
  <c r="W66"/>
  <c r="T67"/>
  <c r="U67"/>
  <c r="V67"/>
  <c r="W67"/>
  <c r="T68"/>
  <c r="U68"/>
  <c r="V68"/>
  <c r="W68"/>
  <c r="T69"/>
  <c r="U69"/>
  <c r="V69"/>
  <c r="W69"/>
  <c r="T70"/>
  <c r="U70"/>
  <c r="V70"/>
  <c r="W70"/>
  <c r="T71"/>
  <c r="U71"/>
  <c r="V71"/>
  <c r="W71"/>
  <c r="T72"/>
  <c r="U72"/>
  <c r="V72"/>
  <c r="W72"/>
  <c r="T73"/>
  <c r="U73"/>
  <c r="V73"/>
  <c r="W73"/>
  <c r="T74"/>
  <c r="U74"/>
  <c r="V74"/>
  <c r="W74"/>
  <c r="T75"/>
  <c r="U75"/>
  <c r="V75"/>
  <c r="W75"/>
  <c r="T76"/>
  <c r="U76"/>
  <c r="V76"/>
  <c r="W76"/>
  <c r="T77"/>
  <c r="U77"/>
  <c r="V77"/>
  <c r="W77"/>
  <c r="T78"/>
  <c r="U78"/>
  <c r="V78"/>
  <c r="W78"/>
  <c r="T79"/>
  <c r="U79"/>
  <c r="V79"/>
  <c r="W79"/>
  <c r="T80"/>
  <c r="U80"/>
  <c r="V80"/>
  <c r="W80"/>
  <c r="T81"/>
  <c r="U81"/>
  <c r="V81"/>
  <c r="W81"/>
  <c r="T82"/>
  <c r="U82"/>
  <c r="V82"/>
  <c r="W82"/>
  <c r="T83"/>
  <c r="U83"/>
  <c r="V83"/>
  <c r="W83"/>
  <c r="T84"/>
  <c r="U84"/>
  <c r="V84"/>
  <c r="W84"/>
  <c r="T85"/>
  <c r="U85"/>
  <c r="V85"/>
  <c r="W85"/>
  <c r="T86"/>
  <c r="U86"/>
  <c r="V86"/>
  <c r="W86"/>
  <c r="T87"/>
  <c r="U87"/>
  <c r="V87"/>
  <c r="W87"/>
  <c r="T88"/>
  <c r="U88"/>
  <c r="V88"/>
  <c r="W88"/>
  <c r="T89"/>
  <c r="U89"/>
  <c r="V89"/>
  <c r="W89"/>
  <c r="T90"/>
  <c r="U90"/>
  <c r="V90"/>
  <c r="W90"/>
  <c r="T91"/>
  <c r="U91"/>
  <c r="V91"/>
  <c r="W91"/>
  <c r="T92"/>
  <c r="U92"/>
  <c r="V92"/>
  <c r="W92"/>
  <c r="T93"/>
  <c r="U93"/>
  <c r="V93"/>
  <c r="W93"/>
  <c r="T94"/>
  <c r="U94"/>
  <c r="V94"/>
  <c r="W94"/>
  <c r="T95"/>
  <c r="U95"/>
  <c r="V95"/>
  <c r="W95"/>
  <c r="T96"/>
  <c r="U96"/>
  <c r="V96"/>
  <c r="W96"/>
  <c r="T97"/>
  <c r="U97"/>
  <c r="V97"/>
  <c r="W97"/>
  <c r="T98"/>
  <c r="U98"/>
  <c r="V98"/>
  <c r="W98"/>
  <c r="T99"/>
  <c r="U99"/>
  <c r="V99"/>
  <c r="W99"/>
  <c r="T100"/>
  <c r="U100"/>
  <c r="V100"/>
  <c r="W100"/>
  <c r="T101"/>
  <c r="U101"/>
  <c r="V101"/>
  <c r="W101"/>
  <c r="T102"/>
  <c r="U102"/>
  <c r="V102"/>
  <c r="W102"/>
  <c r="T103"/>
  <c r="U103"/>
  <c r="V103"/>
  <c r="W103"/>
  <c r="T104"/>
  <c r="U104"/>
  <c r="V104"/>
  <c r="W104"/>
  <c r="T105"/>
  <c r="U105"/>
  <c r="V105"/>
  <c r="W105"/>
  <c r="T106"/>
  <c r="U106"/>
  <c r="V106"/>
  <c r="W106"/>
  <c r="T107"/>
  <c r="U107"/>
  <c r="V107"/>
  <c r="W107"/>
  <c r="T108"/>
  <c r="U108"/>
  <c r="V108"/>
  <c r="W108"/>
  <c r="T109"/>
  <c r="U109"/>
  <c r="V109"/>
  <c r="W109"/>
  <c r="T110"/>
  <c r="U110"/>
  <c r="V110"/>
  <c r="W110"/>
  <c r="T111"/>
  <c r="U111"/>
  <c r="V111"/>
  <c r="W111"/>
  <c r="T112"/>
  <c r="U112"/>
  <c r="V112"/>
  <c r="W112"/>
  <c r="T113"/>
  <c r="U113"/>
  <c r="V113"/>
  <c r="W113"/>
  <c r="T114"/>
  <c r="U114"/>
  <c r="V114"/>
  <c r="W114"/>
  <c r="T115"/>
  <c r="U115"/>
  <c r="V115"/>
  <c r="W115"/>
  <c r="T116"/>
  <c r="U116"/>
  <c r="V116"/>
  <c r="W116"/>
  <c r="T117"/>
  <c r="U117"/>
  <c r="V117"/>
  <c r="W117"/>
  <c r="T118"/>
  <c r="U118"/>
  <c r="V118"/>
  <c r="W118"/>
  <c r="T119"/>
  <c r="U119"/>
  <c r="V119"/>
  <c r="W119"/>
  <c r="T120"/>
  <c r="U120"/>
  <c r="V120"/>
  <c r="W120"/>
  <c r="T121"/>
  <c r="U121"/>
  <c r="V121"/>
  <c r="W121"/>
  <c r="T122"/>
  <c r="U122"/>
  <c r="V122"/>
  <c r="W122"/>
  <c r="T123"/>
  <c r="U123"/>
  <c r="V123"/>
  <c r="W123"/>
  <c r="T124"/>
  <c r="U124"/>
  <c r="V124"/>
  <c r="W124"/>
  <c r="T125"/>
  <c r="U125"/>
  <c r="V125"/>
  <c r="W125"/>
  <c r="T126"/>
  <c r="U126"/>
  <c r="V126"/>
  <c r="W126"/>
  <c r="T127"/>
  <c r="U127"/>
  <c r="V127"/>
  <c r="W127"/>
  <c r="T128"/>
  <c r="U128"/>
  <c r="V128"/>
  <c r="W128"/>
  <c r="T129"/>
  <c r="U129"/>
  <c r="V129"/>
  <c r="W129"/>
  <c r="T130"/>
  <c r="U130"/>
  <c r="V130"/>
  <c r="W130"/>
  <c r="T131"/>
  <c r="U131"/>
  <c r="V131"/>
  <c r="W131"/>
  <c r="T132"/>
  <c r="U132"/>
  <c r="V132"/>
  <c r="W132"/>
  <c r="T133"/>
  <c r="U133"/>
  <c r="V133"/>
  <c r="W133"/>
  <c r="T134"/>
  <c r="U134"/>
  <c r="V134"/>
  <c r="W134"/>
  <c r="T135"/>
  <c r="U135"/>
  <c r="V135"/>
  <c r="W135"/>
  <c r="T136"/>
  <c r="U136"/>
  <c r="V136"/>
  <c r="W136"/>
  <c r="T137"/>
  <c r="U137"/>
  <c r="V137"/>
  <c r="W137"/>
  <c r="T138"/>
  <c r="U138"/>
  <c r="V138"/>
  <c r="W138"/>
  <c r="T139"/>
  <c r="U139"/>
  <c r="V139"/>
  <c r="W139"/>
  <c r="T140"/>
  <c r="U140"/>
  <c r="V140"/>
  <c r="W140"/>
  <c r="T141"/>
  <c r="U141"/>
  <c r="V141"/>
  <c r="W141"/>
  <c r="T142"/>
  <c r="U142"/>
  <c r="V142"/>
  <c r="W142"/>
  <c r="T143"/>
  <c r="U143"/>
  <c r="V143"/>
  <c r="W143"/>
  <c r="T144"/>
  <c r="U144"/>
  <c r="V144"/>
  <c r="W144"/>
  <c r="T145"/>
  <c r="U145"/>
  <c r="V145"/>
  <c r="W145"/>
  <c r="T146"/>
  <c r="U146"/>
  <c r="V146"/>
  <c r="W146"/>
  <c r="T147"/>
  <c r="U147"/>
  <c r="V147"/>
  <c r="W147"/>
  <c r="T148"/>
  <c r="U148"/>
  <c r="V148"/>
  <c r="W148"/>
  <c r="T149"/>
  <c r="U149"/>
  <c r="V149"/>
  <c r="W149"/>
  <c r="T150"/>
  <c r="U150"/>
  <c r="V150"/>
  <c r="W150"/>
  <c r="T151"/>
  <c r="U151"/>
  <c r="V151"/>
  <c r="W151"/>
  <c r="T152"/>
  <c r="U152"/>
  <c r="V152"/>
  <c r="W152"/>
  <c r="T153"/>
  <c r="U153"/>
  <c r="V153"/>
  <c r="W153"/>
  <c r="T154"/>
  <c r="U154"/>
  <c r="V154"/>
  <c r="W154"/>
  <c r="T155"/>
  <c r="U155"/>
  <c r="V155"/>
  <c r="W155"/>
  <c r="T156"/>
  <c r="U156"/>
  <c r="V156"/>
  <c r="W156"/>
  <c r="T157"/>
  <c r="U157"/>
  <c r="V157"/>
  <c r="W157"/>
  <c r="T158"/>
  <c r="U158"/>
  <c r="V158"/>
  <c r="W158"/>
  <c r="T159"/>
  <c r="U159"/>
  <c r="V159"/>
  <c r="W159"/>
  <c r="T160"/>
  <c r="U160"/>
  <c r="V160"/>
  <c r="W160"/>
  <c r="T161"/>
  <c r="U161"/>
  <c r="V161"/>
  <c r="W161"/>
  <c r="T162"/>
  <c r="U162"/>
  <c r="V162"/>
  <c r="W162"/>
  <c r="T163"/>
  <c r="U163"/>
  <c r="V163"/>
  <c r="W163"/>
  <c r="T164"/>
  <c r="U164"/>
  <c r="V164"/>
  <c r="W164"/>
  <c r="T165"/>
  <c r="U165"/>
  <c r="V165"/>
  <c r="W165"/>
  <c r="T166"/>
  <c r="U166"/>
  <c r="V166"/>
  <c r="W166"/>
  <c r="T167"/>
  <c r="U167"/>
  <c r="V167"/>
  <c r="W167"/>
  <c r="T168"/>
  <c r="U168"/>
  <c r="V168"/>
  <c r="W168"/>
  <c r="T169"/>
  <c r="U169"/>
  <c r="AE169" s="1"/>
  <c r="V169"/>
  <c r="W169"/>
  <c r="T170"/>
  <c r="U170"/>
  <c r="AE170" s="1"/>
  <c r="V170"/>
  <c r="W170"/>
  <c r="T171"/>
  <c r="V171"/>
  <c r="W171"/>
  <c r="T172"/>
  <c r="U172"/>
  <c r="AE172" s="1"/>
  <c r="V172"/>
  <c r="W172"/>
  <c r="T173"/>
  <c r="U173"/>
  <c r="AE173" s="1"/>
  <c r="V173"/>
  <c r="W173"/>
  <c r="T174"/>
  <c r="U174"/>
  <c r="AE174" s="1"/>
  <c r="V174"/>
  <c r="W174"/>
  <c r="T175"/>
  <c r="U175"/>
  <c r="AE175" s="1"/>
  <c r="V175"/>
  <c r="W175"/>
  <c r="T176"/>
  <c r="U176"/>
  <c r="AE176" s="1"/>
  <c r="V176"/>
  <c r="W176"/>
  <c r="T177"/>
  <c r="U177"/>
  <c r="V177"/>
  <c r="W177"/>
  <c r="T178"/>
  <c r="U178"/>
  <c r="AE178" s="1"/>
  <c r="V178"/>
  <c r="W178"/>
  <c r="T179"/>
  <c r="U179"/>
  <c r="AE179" s="1"/>
  <c r="V179"/>
  <c r="W179"/>
  <c r="T180"/>
  <c r="U180"/>
  <c r="AE180" s="1"/>
  <c r="V180"/>
  <c r="W180"/>
  <c r="T181"/>
  <c r="U181"/>
  <c r="AE181" s="1"/>
  <c r="V181"/>
  <c r="W181"/>
  <c r="T182"/>
  <c r="U182"/>
  <c r="AE182" s="1"/>
  <c r="V182"/>
  <c r="W182"/>
  <c r="T183"/>
  <c r="U183"/>
  <c r="V183"/>
  <c r="W183"/>
  <c r="T184"/>
  <c r="U184"/>
  <c r="V184"/>
  <c r="W184"/>
  <c r="T185"/>
  <c r="U185"/>
  <c r="V185"/>
  <c r="W185"/>
  <c r="T186"/>
  <c r="U186"/>
  <c r="V186"/>
  <c r="W186"/>
  <c r="T187"/>
  <c r="U187"/>
  <c r="V187"/>
  <c r="W187"/>
  <c r="T188"/>
  <c r="U188"/>
  <c r="V188"/>
  <c r="W188"/>
  <c r="T189"/>
  <c r="U189"/>
  <c r="V189"/>
  <c r="W189"/>
  <c r="T190"/>
  <c r="U190"/>
  <c r="AE190" s="1"/>
  <c r="V190"/>
  <c r="W190"/>
  <c r="T191"/>
  <c r="U191"/>
  <c r="AE191" s="1"/>
  <c r="V191"/>
  <c r="W191"/>
  <c r="T192"/>
  <c r="U192"/>
  <c r="AE192" s="1"/>
  <c r="V192"/>
  <c r="W192"/>
  <c r="T193"/>
  <c r="U193"/>
  <c r="AE193" s="1"/>
  <c r="V193"/>
  <c r="W193"/>
  <c r="T194"/>
  <c r="U194"/>
  <c r="AE194" s="1"/>
  <c r="V194"/>
  <c r="W194"/>
  <c r="T195"/>
  <c r="U195"/>
  <c r="V195"/>
  <c r="W195"/>
  <c r="T196"/>
  <c r="V196"/>
  <c r="T197"/>
  <c r="U197"/>
  <c r="AE197" s="1"/>
  <c r="V197"/>
  <c r="W197"/>
  <c r="T198"/>
  <c r="U198"/>
  <c r="AE198" s="1"/>
  <c r="V198"/>
  <c r="W198"/>
  <c r="T199"/>
  <c r="U199"/>
  <c r="AE199" s="1"/>
  <c r="V199"/>
  <c r="W199"/>
  <c r="T200"/>
  <c r="U200"/>
  <c r="AE200" s="1"/>
  <c r="V200"/>
  <c r="W200"/>
  <c r="T201"/>
  <c r="U201"/>
  <c r="AE201" s="1"/>
  <c r="V201"/>
  <c r="W201"/>
  <c r="T202"/>
  <c r="U202"/>
  <c r="AE202" s="1"/>
  <c r="V202"/>
  <c r="W202"/>
  <c r="T203"/>
  <c r="U203"/>
  <c r="AE203" s="1"/>
  <c r="V203"/>
  <c r="W203"/>
  <c r="T204"/>
  <c r="U204"/>
  <c r="AE204" s="1"/>
  <c r="V204"/>
  <c r="W204"/>
  <c r="T205"/>
  <c r="U205"/>
  <c r="AE205" s="1"/>
  <c r="V205"/>
  <c r="W205"/>
  <c r="T206"/>
  <c r="U206"/>
  <c r="AE206" s="1"/>
  <c r="V206"/>
  <c r="W206"/>
  <c r="T207"/>
  <c r="U207"/>
  <c r="AE207" s="1"/>
  <c r="V207"/>
  <c r="W207"/>
  <c r="T208"/>
  <c r="U208"/>
  <c r="AE208" s="1"/>
  <c r="V208"/>
  <c r="W208"/>
  <c r="T209"/>
  <c r="U209"/>
  <c r="V209"/>
  <c r="W209"/>
  <c r="T210"/>
  <c r="U210"/>
  <c r="AE210" s="1"/>
  <c r="V210"/>
  <c r="W210"/>
  <c r="T211"/>
  <c r="U211"/>
  <c r="AE211" s="1"/>
  <c r="V211"/>
  <c r="W211"/>
  <c r="T212"/>
  <c r="U212"/>
  <c r="AE212" s="1"/>
  <c r="V212"/>
  <c r="W212"/>
  <c r="T213"/>
  <c r="U213"/>
  <c r="AE213" s="1"/>
  <c r="V213"/>
  <c r="W213"/>
  <c r="T214"/>
  <c r="U214"/>
  <c r="AE214" s="1"/>
  <c r="V214"/>
  <c r="W214"/>
  <c r="V215"/>
  <c r="W215"/>
  <c r="T216"/>
  <c r="U216"/>
  <c r="AE216" s="1"/>
  <c r="V216"/>
  <c r="W216"/>
  <c r="T217"/>
  <c r="U217"/>
  <c r="AE217" s="1"/>
  <c r="V217"/>
  <c r="W217"/>
  <c r="T218"/>
  <c r="U218"/>
  <c r="AE218" s="1"/>
  <c r="V218"/>
  <c r="W218"/>
  <c r="T219"/>
  <c r="U219"/>
  <c r="V219"/>
  <c r="W219"/>
  <c r="T220"/>
  <c r="U220"/>
  <c r="AE220" s="1"/>
  <c r="V220"/>
  <c r="W220"/>
  <c r="T221"/>
  <c r="U221"/>
  <c r="AE221" s="1"/>
  <c r="V221"/>
  <c r="W221"/>
  <c r="T222"/>
  <c r="U222"/>
  <c r="AE222" s="1"/>
  <c r="V222"/>
  <c r="W222"/>
  <c r="T223"/>
  <c r="U223"/>
  <c r="AE223" s="1"/>
  <c r="V223"/>
  <c r="W223"/>
  <c r="T224"/>
  <c r="U224"/>
  <c r="AE224" s="1"/>
  <c r="V224"/>
  <c r="W224"/>
  <c r="T225"/>
  <c r="U225"/>
  <c r="AE225" s="1"/>
  <c r="V225"/>
  <c r="W225"/>
  <c r="T226"/>
  <c r="U226"/>
  <c r="AE226" s="1"/>
  <c r="V226"/>
  <c r="W226"/>
  <c r="T227"/>
  <c r="U227"/>
  <c r="AE227" s="1"/>
  <c r="V227"/>
  <c r="W227"/>
  <c r="T228"/>
  <c r="U228"/>
  <c r="AE228" s="1"/>
  <c r="V228"/>
  <c r="W228"/>
  <c r="T229"/>
  <c r="U229"/>
  <c r="AE229" s="1"/>
  <c r="V229"/>
  <c r="W229"/>
  <c r="T230"/>
  <c r="U230"/>
  <c r="AE230" s="1"/>
  <c r="V230"/>
  <c r="W230"/>
  <c r="T231"/>
  <c r="U231"/>
  <c r="AE231" s="1"/>
  <c r="V231"/>
  <c r="W231"/>
  <c r="T232"/>
  <c r="U232"/>
  <c r="AE232" s="1"/>
  <c r="V232"/>
  <c r="W232"/>
  <c r="T233"/>
  <c r="U233"/>
  <c r="AE233" s="1"/>
  <c r="V233"/>
  <c r="W233"/>
  <c r="T234"/>
  <c r="U234"/>
  <c r="AE234" s="1"/>
  <c r="V234"/>
  <c r="W234"/>
  <c r="T235"/>
  <c r="U235"/>
  <c r="AE235" s="1"/>
  <c r="V235"/>
  <c r="W235"/>
  <c r="T236"/>
  <c r="U236"/>
  <c r="AE236" s="1"/>
  <c r="V236"/>
  <c r="W236"/>
  <c r="T237"/>
  <c r="U237"/>
  <c r="AE237" s="1"/>
  <c r="V237"/>
  <c r="W237"/>
  <c r="T238"/>
  <c r="U238"/>
  <c r="AE238" s="1"/>
  <c r="V238"/>
  <c r="W238"/>
  <c r="T239"/>
  <c r="U239"/>
  <c r="AE239" s="1"/>
  <c r="V239"/>
  <c r="W239"/>
  <c r="T240"/>
  <c r="U240"/>
  <c r="V240"/>
  <c r="W240"/>
  <c r="T241"/>
  <c r="U241"/>
  <c r="V241"/>
  <c r="W241"/>
  <c r="T242"/>
  <c r="U242"/>
  <c r="AE242" s="1"/>
  <c r="V242"/>
  <c r="W242"/>
  <c r="T243"/>
  <c r="U243"/>
  <c r="AE243" s="1"/>
  <c r="V243"/>
  <c r="W243"/>
  <c r="T244"/>
  <c r="U244"/>
  <c r="AE244" s="1"/>
  <c r="V244"/>
  <c r="W244"/>
  <c r="T245"/>
  <c r="U245"/>
  <c r="AE245" s="1"/>
  <c r="V245"/>
  <c r="W245"/>
  <c r="T246"/>
  <c r="U246"/>
  <c r="AE246" s="1"/>
  <c r="V246"/>
  <c r="W246"/>
  <c r="T247"/>
  <c r="U247"/>
  <c r="AE247" s="1"/>
  <c r="V247"/>
  <c r="W247"/>
  <c r="T248"/>
  <c r="U248"/>
  <c r="AE248" s="1"/>
  <c r="V248"/>
  <c r="W248"/>
  <c r="T249"/>
  <c r="U249"/>
  <c r="AE249" s="1"/>
  <c r="V249"/>
  <c r="W249"/>
  <c r="T250"/>
  <c r="U250"/>
  <c r="AE250" s="1"/>
  <c r="V250"/>
  <c r="W250"/>
  <c r="T251"/>
  <c r="U251"/>
  <c r="AE251" s="1"/>
  <c r="V251"/>
  <c r="W251"/>
  <c r="T252"/>
  <c r="U252"/>
  <c r="AE252" s="1"/>
  <c r="V252"/>
  <c r="W252"/>
  <c r="T253"/>
  <c r="U253"/>
  <c r="AE253" s="1"/>
  <c r="V253"/>
  <c r="W253"/>
  <c r="T254"/>
  <c r="U254"/>
  <c r="AE254" s="1"/>
  <c r="V254"/>
  <c r="W254"/>
  <c r="T255"/>
  <c r="U255"/>
  <c r="AE255" s="1"/>
  <c r="V255"/>
  <c r="W255"/>
  <c r="T256"/>
  <c r="U256"/>
  <c r="AE256" s="1"/>
  <c r="V256"/>
  <c r="W256"/>
  <c r="T257"/>
  <c r="U257"/>
  <c r="AE257" s="1"/>
  <c r="V257"/>
  <c r="W257"/>
  <c r="T258"/>
  <c r="U258"/>
  <c r="AE258" s="1"/>
  <c r="V258"/>
  <c r="W258"/>
  <c r="T259"/>
  <c r="U259"/>
  <c r="AE259" s="1"/>
  <c r="V259"/>
  <c r="W259"/>
  <c r="T260"/>
  <c r="V260"/>
  <c r="W260"/>
  <c r="T261"/>
  <c r="V261"/>
  <c r="W261"/>
  <c r="T262"/>
  <c r="V262"/>
  <c r="W262"/>
  <c r="T263"/>
  <c r="V263"/>
  <c r="W263"/>
  <c r="T264"/>
  <c r="U264"/>
  <c r="AE264" s="1"/>
  <c r="V264"/>
  <c r="W264"/>
  <c r="T265"/>
  <c r="U265"/>
  <c r="AE265" s="1"/>
  <c r="V265"/>
  <c r="W265"/>
  <c r="T266"/>
  <c r="U266"/>
  <c r="AE266" s="1"/>
  <c r="V266"/>
  <c r="W266"/>
  <c r="T267"/>
  <c r="U267"/>
  <c r="AE267" s="1"/>
  <c r="V267"/>
  <c r="W267"/>
  <c r="T268"/>
  <c r="U268"/>
  <c r="AE268" s="1"/>
  <c r="V268"/>
  <c r="W268"/>
  <c r="T269"/>
  <c r="U269"/>
  <c r="AE269" s="1"/>
  <c r="V269"/>
  <c r="W269"/>
  <c r="T270"/>
  <c r="U270"/>
  <c r="AE270" s="1"/>
  <c r="V270"/>
  <c r="W270"/>
  <c r="T271"/>
  <c r="U271"/>
  <c r="AE271" s="1"/>
  <c r="V271"/>
  <c r="W271"/>
  <c r="T272"/>
  <c r="U272"/>
  <c r="AE272" s="1"/>
  <c r="V272"/>
  <c r="W272"/>
  <c r="T273"/>
  <c r="U273"/>
  <c r="AE273" s="1"/>
  <c r="V273"/>
  <c r="W273"/>
  <c r="T274"/>
  <c r="U274"/>
  <c r="AE274" s="1"/>
  <c r="V274"/>
  <c r="W274"/>
  <c r="T275"/>
  <c r="U275"/>
  <c r="AE275" s="1"/>
  <c r="V275"/>
  <c r="W275"/>
  <c r="T276"/>
  <c r="U276"/>
  <c r="AE276" s="1"/>
  <c r="V276"/>
  <c r="W276"/>
  <c r="T277"/>
  <c r="U277"/>
  <c r="AE277" s="1"/>
  <c r="V277"/>
  <c r="W277"/>
  <c r="T278"/>
  <c r="U278"/>
  <c r="AE278" s="1"/>
  <c r="V278"/>
  <c r="W278"/>
  <c r="T279"/>
  <c r="U279"/>
  <c r="AE279" s="1"/>
  <c r="V279"/>
  <c r="W279"/>
  <c r="T280"/>
  <c r="U280"/>
  <c r="AE280" s="1"/>
  <c r="V280"/>
  <c r="W280"/>
  <c r="T281"/>
  <c r="U281"/>
  <c r="AE281" s="1"/>
  <c r="V281"/>
  <c r="W281"/>
  <c r="T282"/>
  <c r="U282"/>
  <c r="AE282" s="1"/>
  <c r="V282"/>
  <c r="W282"/>
  <c r="T283"/>
  <c r="U283"/>
  <c r="AE283" s="1"/>
  <c r="V283"/>
  <c r="W283"/>
  <c r="T284"/>
  <c r="U284"/>
  <c r="AE284" s="1"/>
  <c r="V284"/>
  <c r="W284"/>
  <c r="T285"/>
  <c r="U285"/>
  <c r="AE285" s="1"/>
  <c r="V285"/>
  <c r="W285"/>
  <c r="T286"/>
  <c r="V286"/>
  <c r="W286"/>
  <c r="T287"/>
  <c r="U287"/>
  <c r="AE287" s="1"/>
  <c r="V287"/>
  <c r="W287"/>
  <c r="T288"/>
  <c r="U288"/>
  <c r="AE288" s="1"/>
  <c r="V288"/>
  <c r="W288"/>
  <c r="T289"/>
  <c r="U289"/>
  <c r="AE289" s="1"/>
  <c r="V289"/>
  <c r="W289"/>
  <c r="T290"/>
  <c r="U290"/>
  <c r="AE290" s="1"/>
  <c r="V290"/>
  <c r="W290"/>
  <c r="T291"/>
  <c r="U291"/>
  <c r="AE291" s="1"/>
  <c r="V291"/>
  <c r="W291"/>
  <c r="T292"/>
  <c r="U292"/>
  <c r="AE292" s="1"/>
  <c r="V292"/>
  <c r="W292"/>
  <c r="T293"/>
  <c r="U293"/>
  <c r="AE293" s="1"/>
  <c r="V293"/>
  <c r="W293"/>
  <c r="T294"/>
  <c r="U294"/>
  <c r="AE294" s="1"/>
  <c r="V294"/>
  <c r="W294"/>
  <c r="T295"/>
  <c r="U295"/>
  <c r="AE295" s="1"/>
  <c r="V295"/>
  <c r="W295"/>
  <c r="T296"/>
  <c r="U296"/>
  <c r="AE296" s="1"/>
  <c r="V296"/>
  <c r="W296"/>
  <c r="T297"/>
  <c r="U297"/>
  <c r="AE297" s="1"/>
  <c r="V297"/>
  <c r="W297"/>
  <c r="T298"/>
  <c r="U298"/>
  <c r="AE298" s="1"/>
  <c r="V298"/>
  <c r="W298"/>
  <c r="T299"/>
  <c r="U299"/>
  <c r="AE299" s="1"/>
  <c r="V299"/>
  <c r="W299"/>
  <c r="T300"/>
  <c r="U300"/>
  <c r="V300"/>
  <c r="W300"/>
  <c r="T301"/>
  <c r="U301"/>
  <c r="AE301" s="1"/>
  <c r="V301"/>
  <c r="W301"/>
  <c r="T302"/>
  <c r="U302"/>
  <c r="AE302" s="1"/>
  <c r="V302"/>
  <c r="W302"/>
  <c r="T303"/>
  <c r="U303"/>
  <c r="AE303" s="1"/>
  <c r="V303"/>
  <c r="W303"/>
  <c r="T304"/>
  <c r="U304"/>
  <c r="AE304" s="1"/>
  <c r="V304"/>
  <c r="W304"/>
  <c r="T305"/>
  <c r="U305"/>
  <c r="AE305" s="1"/>
  <c r="V305"/>
  <c r="W305"/>
  <c r="T306"/>
  <c r="U306"/>
  <c r="AE306" s="1"/>
  <c r="V306"/>
  <c r="W306"/>
  <c r="T307"/>
  <c r="U307"/>
  <c r="AE307" s="1"/>
  <c r="V307"/>
  <c r="W307"/>
  <c r="T308"/>
  <c r="U308"/>
  <c r="AE308" s="1"/>
  <c r="V308"/>
  <c r="W308"/>
  <c r="T309"/>
  <c r="V309"/>
  <c r="W309"/>
  <c r="T310"/>
  <c r="U310"/>
  <c r="AE310" s="1"/>
  <c r="V310"/>
  <c r="W310"/>
  <c r="T311"/>
  <c r="U311"/>
  <c r="AE311" s="1"/>
  <c r="V311"/>
  <c r="W311"/>
  <c r="T312"/>
  <c r="U312"/>
  <c r="AE312" s="1"/>
  <c r="V312"/>
  <c r="W312"/>
  <c r="T313"/>
  <c r="U313"/>
  <c r="AE313" s="1"/>
  <c r="V313"/>
  <c r="W313"/>
  <c r="T314"/>
  <c r="V314"/>
  <c r="W314"/>
  <c r="T315"/>
  <c r="U315"/>
  <c r="AE315" s="1"/>
  <c r="V315"/>
  <c r="W315"/>
  <c r="T316"/>
  <c r="U316"/>
  <c r="AE316" s="1"/>
  <c r="V316"/>
  <c r="W316"/>
  <c r="T317"/>
  <c r="U317"/>
  <c r="AE317" s="1"/>
  <c r="V317"/>
  <c r="W317"/>
  <c r="T318"/>
  <c r="U318"/>
  <c r="V318"/>
  <c r="W318"/>
  <c r="T319"/>
  <c r="U319"/>
  <c r="AE319" s="1"/>
  <c r="V319"/>
  <c r="W319"/>
  <c r="T320"/>
  <c r="U320"/>
  <c r="AE320" s="1"/>
  <c r="V320"/>
  <c r="W320"/>
  <c r="T321"/>
  <c r="U321"/>
  <c r="AE321" s="1"/>
  <c r="V321"/>
  <c r="W321"/>
  <c r="T322"/>
  <c r="U322"/>
  <c r="AE322" s="1"/>
  <c r="V322"/>
  <c r="W322"/>
  <c r="T323"/>
  <c r="U323"/>
  <c r="AE323" s="1"/>
  <c r="V323"/>
  <c r="W323"/>
  <c r="T324"/>
  <c r="U324"/>
  <c r="AE324" s="1"/>
  <c r="V324"/>
  <c r="W324"/>
  <c r="T325"/>
  <c r="U325"/>
  <c r="V325"/>
  <c r="W325"/>
  <c r="T326"/>
  <c r="U326"/>
  <c r="AE326" s="1"/>
  <c r="V326"/>
  <c r="W326"/>
  <c r="T327"/>
  <c r="U327"/>
  <c r="AE327" s="1"/>
  <c r="V327"/>
  <c r="W327"/>
  <c r="T328"/>
  <c r="U328"/>
  <c r="AE328" s="1"/>
  <c r="V328"/>
  <c r="W328"/>
  <c r="T329"/>
  <c r="U329"/>
  <c r="V329"/>
  <c r="W329"/>
  <c r="T330"/>
  <c r="U330"/>
  <c r="AE330" s="1"/>
  <c r="V330"/>
  <c r="W330"/>
  <c r="T331"/>
  <c r="U331"/>
  <c r="AE331" s="1"/>
  <c r="V331"/>
  <c r="W331"/>
  <c r="T332"/>
  <c r="U332"/>
  <c r="AE332" s="1"/>
  <c r="V332"/>
  <c r="W332"/>
  <c r="T333"/>
  <c r="U333"/>
  <c r="V333"/>
  <c r="W333"/>
  <c r="T334"/>
  <c r="U334"/>
  <c r="V334"/>
  <c r="W334"/>
  <c r="T335"/>
  <c r="U335"/>
  <c r="V335"/>
  <c r="W335"/>
  <c r="T336"/>
  <c r="U336"/>
  <c r="V336"/>
  <c r="W336"/>
  <c r="T337"/>
  <c r="U337"/>
  <c r="V337"/>
  <c r="W337"/>
  <c r="T338"/>
  <c r="U338"/>
  <c r="V338"/>
  <c r="W338"/>
  <c r="T339"/>
  <c r="U339"/>
  <c r="V339"/>
  <c r="W339"/>
  <c r="T340"/>
  <c r="U340"/>
  <c r="V340"/>
  <c r="W340"/>
  <c r="T341"/>
  <c r="V341"/>
  <c r="W341"/>
  <c r="T342"/>
  <c r="U342"/>
  <c r="V342"/>
  <c r="W342"/>
  <c r="T343"/>
  <c r="U343"/>
  <c r="V343"/>
  <c r="W343"/>
  <c r="T344"/>
  <c r="U344"/>
  <c r="V344"/>
  <c r="W344"/>
  <c r="T345"/>
  <c r="U345"/>
  <c r="V345"/>
  <c r="W345"/>
  <c r="T346"/>
  <c r="U346"/>
  <c r="V346"/>
  <c r="W346"/>
  <c r="T347"/>
  <c r="U347"/>
  <c r="V347"/>
  <c r="W347"/>
  <c r="T348"/>
  <c r="U348"/>
  <c r="AE348" s="1"/>
  <c r="V348"/>
  <c r="W348"/>
  <c r="T349"/>
  <c r="U349"/>
  <c r="AE349" s="1"/>
  <c r="V349"/>
  <c r="W349"/>
  <c r="T350"/>
  <c r="U350"/>
  <c r="AE350" s="1"/>
  <c r="V350"/>
  <c r="W350"/>
  <c r="T351"/>
  <c r="U351"/>
  <c r="V351"/>
  <c r="W351"/>
  <c r="T352"/>
  <c r="U352"/>
  <c r="AE352" s="1"/>
  <c r="V352"/>
  <c r="W352"/>
  <c r="T353"/>
  <c r="U353"/>
  <c r="AE353" s="1"/>
  <c r="V353"/>
  <c r="W353"/>
  <c r="T354"/>
  <c r="U354"/>
  <c r="AE354" s="1"/>
  <c r="V354"/>
  <c r="W354"/>
  <c r="T355"/>
  <c r="U355"/>
  <c r="AE355" s="1"/>
  <c r="V355"/>
  <c r="W355"/>
  <c r="T356"/>
  <c r="U356"/>
  <c r="AE356" s="1"/>
  <c r="V356"/>
  <c r="W356"/>
  <c r="T357"/>
  <c r="U357"/>
  <c r="V357"/>
  <c r="W357"/>
  <c r="T358"/>
  <c r="U358"/>
  <c r="AE358" s="1"/>
  <c r="V358"/>
  <c r="W358"/>
  <c r="T359"/>
  <c r="U359"/>
  <c r="AE359" s="1"/>
  <c r="V359"/>
  <c r="W359"/>
  <c r="T360"/>
  <c r="U360"/>
  <c r="AE360" s="1"/>
  <c r="V360"/>
  <c r="W360"/>
  <c r="T361"/>
  <c r="U361"/>
  <c r="AE361" s="1"/>
  <c r="V361"/>
  <c r="W361"/>
  <c r="T362"/>
  <c r="U362"/>
  <c r="AE362" s="1"/>
  <c r="V362"/>
  <c r="W362"/>
  <c r="T363"/>
  <c r="U363"/>
  <c r="AE363" s="1"/>
  <c r="V363"/>
  <c r="W363"/>
  <c r="T364"/>
  <c r="U364"/>
  <c r="AE364" s="1"/>
  <c r="V364"/>
  <c r="W364"/>
  <c r="T365"/>
  <c r="U365"/>
  <c r="AE365" s="1"/>
  <c r="V365"/>
  <c r="W365"/>
  <c r="T366"/>
  <c r="U366"/>
  <c r="AE366" s="1"/>
  <c r="V366"/>
  <c r="W366"/>
  <c r="T367"/>
  <c r="U367"/>
  <c r="AE367" s="1"/>
  <c r="V367"/>
  <c r="W367"/>
  <c r="T368"/>
  <c r="U368"/>
  <c r="AE368" s="1"/>
  <c r="V368"/>
  <c r="W368"/>
  <c r="T369"/>
  <c r="U369"/>
  <c r="AE369" s="1"/>
  <c r="V369"/>
  <c r="W369"/>
  <c r="T370"/>
  <c r="U370"/>
  <c r="AE370" s="1"/>
  <c r="V370"/>
  <c r="W370"/>
  <c r="T371"/>
  <c r="U371"/>
  <c r="AE371" s="1"/>
  <c r="V371"/>
  <c r="W371"/>
  <c r="T372"/>
  <c r="U372"/>
  <c r="AE372" s="1"/>
  <c r="V372"/>
  <c r="W372"/>
  <c r="T373"/>
  <c r="U373"/>
  <c r="AE373" s="1"/>
  <c r="V373"/>
  <c r="W373"/>
  <c r="T374"/>
  <c r="U374"/>
  <c r="AE374" s="1"/>
  <c r="V374"/>
  <c r="W374"/>
  <c r="T375"/>
  <c r="U375"/>
  <c r="AE375" s="1"/>
  <c r="V375"/>
  <c r="W375"/>
  <c r="T376"/>
  <c r="U376"/>
  <c r="AE376" s="1"/>
  <c r="V376"/>
  <c r="W376"/>
  <c r="T377"/>
  <c r="U377"/>
  <c r="AE377" s="1"/>
  <c r="V377"/>
  <c r="W377"/>
  <c r="T378"/>
  <c r="U378"/>
  <c r="AE378" s="1"/>
  <c r="V378"/>
  <c r="W378"/>
  <c r="T379"/>
  <c r="U379"/>
  <c r="AE379" s="1"/>
  <c r="V379"/>
  <c r="W379"/>
  <c r="T380"/>
  <c r="U380"/>
  <c r="AE380" s="1"/>
  <c r="V380"/>
  <c r="W380"/>
  <c r="T381"/>
  <c r="U381"/>
  <c r="AE381" s="1"/>
  <c r="V381"/>
  <c r="W381"/>
  <c r="T382"/>
  <c r="U382"/>
  <c r="AE382" s="1"/>
  <c r="V382"/>
  <c r="W382"/>
  <c r="T383"/>
  <c r="U383"/>
  <c r="AE383" s="1"/>
  <c r="V383"/>
  <c r="W383"/>
  <c r="T384"/>
  <c r="V384"/>
  <c r="W384"/>
  <c r="T385"/>
  <c r="U385"/>
  <c r="AE385" s="1"/>
  <c r="V385"/>
  <c r="W385"/>
  <c r="T386"/>
  <c r="U386"/>
  <c r="AE386" s="1"/>
  <c r="V386"/>
  <c r="W386"/>
  <c r="T387"/>
  <c r="U387"/>
  <c r="AE387" s="1"/>
  <c r="V387"/>
  <c r="W387"/>
  <c r="T388"/>
  <c r="U388"/>
  <c r="V388"/>
  <c r="W388"/>
  <c r="T389"/>
  <c r="U389"/>
  <c r="AE389" s="1"/>
  <c r="V389"/>
  <c r="W389"/>
  <c r="T390"/>
  <c r="U390"/>
  <c r="AE390" s="1"/>
  <c r="V390"/>
  <c r="W390"/>
  <c r="T391"/>
  <c r="V391"/>
  <c r="W391"/>
  <c r="T392"/>
  <c r="U392"/>
  <c r="AE392" s="1"/>
  <c r="V392"/>
  <c r="W392"/>
  <c r="T393"/>
  <c r="U393"/>
  <c r="AE393" s="1"/>
  <c r="V393"/>
  <c r="W393"/>
  <c r="T394"/>
  <c r="U394"/>
  <c r="AE394" s="1"/>
  <c r="V394"/>
  <c r="W394"/>
  <c r="T395"/>
  <c r="U395"/>
  <c r="AE395" s="1"/>
  <c r="V395"/>
  <c r="W395"/>
  <c r="T396"/>
  <c r="U396"/>
  <c r="AE396" s="1"/>
  <c r="V396"/>
  <c r="W396"/>
  <c r="T397"/>
  <c r="U397"/>
  <c r="V397"/>
  <c r="W397"/>
  <c r="V398"/>
  <c r="V403" s="1"/>
  <c r="U10"/>
  <c r="V10"/>
  <c r="W10"/>
  <c r="T10"/>
  <c r="P11"/>
  <c r="Q1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17"/>
  <c r="Q17"/>
  <c r="R17"/>
  <c r="S17"/>
  <c r="P18"/>
  <c r="Q18"/>
  <c r="R18"/>
  <c r="S18"/>
  <c r="P19"/>
  <c r="Q19"/>
  <c r="R19"/>
  <c r="S19"/>
  <c r="P20"/>
  <c r="Q20"/>
  <c r="R20"/>
  <c r="S20"/>
  <c r="P21"/>
  <c r="Q21"/>
  <c r="R21"/>
  <c r="S21"/>
  <c r="P22"/>
  <c r="Q22"/>
  <c r="R22"/>
  <c r="S22"/>
  <c r="P23"/>
  <c r="Q23"/>
  <c r="R23"/>
  <c r="S23"/>
  <c r="P24"/>
  <c r="Q24"/>
  <c r="R24"/>
  <c r="S24"/>
  <c r="P25"/>
  <c r="Q25"/>
  <c r="R25"/>
  <c r="S25"/>
  <c r="P26"/>
  <c r="Q26"/>
  <c r="R26"/>
  <c r="S26"/>
  <c r="P27"/>
  <c r="Q27"/>
  <c r="R27"/>
  <c r="S27"/>
  <c r="P28"/>
  <c r="Q28"/>
  <c r="R28"/>
  <c r="S28"/>
  <c r="P29"/>
  <c r="Q29"/>
  <c r="R29"/>
  <c r="S29"/>
  <c r="P30"/>
  <c r="Q30"/>
  <c r="R30"/>
  <c r="S30"/>
  <c r="P31"/>
  <c r="Q31"/>
  <c r="R31"/>
  <c r="S31"/>
  <c r="P32"/>
  <c r="Q32"/>
  <c r="R32"/>
  <c r="S32"/>
  <c r="P33"/>
  <c r="Q33"/>
  <c r="R33"/>
  <c r="S33"/>
  <c r="P34"/>
  <c r="Q34"/>
  <c r="R34"/>
  <c r="S34"/>
  <c r="P35"/>
  <c r="Q35"/>
  <c r="R35"/>
  <c r="S35"/>
  <c r="P36"/>
  <c r="Q36"/>
  <c r="R36"/>
  <c r="S36"/>
  <c r="P37"/>
  <c r="Q37"/>
  <c r="R37"/>
  <c r="S37"/>
  <c r="P38"/>
  <c r="Q38"/>
  <c r="R38"/>
  <c r="S38"/>
  <c r="P39"/>
  <c r="Q39"/>
  <c r="R39"/>
  <c r="S39"/>
  <c r="P40"/>
  <c r="Q40"/>
  <c r="R40"/>
  <c r="S40"/>
  <c r="P41"/>
  <c r="Q41"/>
  <c r="R41"/>
  <c r="S41"/>
  <c r="P42"/>
  <c r="Q42"/>
  <c r="R42"/>
  <c r="S42"/>
  <c r="P43"/>
  <c r="Q43"/>
  <c r="R43"/>
  <c r="S43"/>
  <c r="P44"/>
  <c r="Q44"/>
  <c r="R44"/>
  <c r="S44"/>
  <c r="P45"/>
  <c r="Q45"/>
  <c r="R45"/>
  <c r="S45"/>
  <c r="P46"/>
  <c r="Q46"/>
  <c r="R46"/>
  <c r="S46"/>
  <c r="P47"/>
  <c r="Q47"/>
  <c r="R47"/>
  <c r="S47"/>
  <c r="P48"/>
  <c r="Q48"/>
  <c r="R48"/>
  <c r="S48"/>
  <c r="P49"/>
  <c r="Q49"/>
  <c r="R49"/>
  <c r="S49"/>
  <c r="P50"/>
  <c r="Q50"/>
  <c r="R50"/>
  <c r="S50"/>
  <c r="P51"/>
  <c r="Q51"/>
  <c r="R51"/>
  <c r="S51"/>
  <c r="P52"/>
  <c r="Q52"/>
  <c r="R52"/>
  <c r="S52"/>
  <c r="P53"/>
  <c r="Q53"/>
  <c r="R53"/>
  <c r="S53"/>
  <c r="P54"/>
  <c r="Q54"/>
  <c r="R54"/>
  <c r="S54"/>
  <c r="P55"/>
  <c r="Q55"/>
  <c r="R55"/>
  <c r="S55"/>
  <c r="P56"/>
  <c r="Q56"/>
  <c r="R56"/>
  <c r="S56"/>
  <c r="P57"/>
  <c r="Q57"/>
  <c r="R57"/>
  <c r="S57"/>
  <c r="P58"/>
  <c r="Q58"/>
  <c r="R58"/>
  <c r="S58"/>
  <c r="P59"/>
  <c r="Q59"/>
  <c r="R59"/>
  <c r="S59"/>
  <c r="P60"/>
  <c r="Q60"/>
  <c r="R60"/>
  <c r="S60"/>
  <c r="P61"/>
  <c r="Q61"/>
  <c r="R61"/>
  <c r="S61"/>
  <c r="P62"/>
  <c r="Q62"/>
  <c r="R62"/>
  <c r="S62"/>
  <c r="P63"/>
  <c r="Q63"/>
  <c r="R63"/>
  <c r="S63"/>
  <c r="P64"/>
  <c r="Q64"/>
  <c r="R64"/>
  <c r="S64"/>
  <c r="P65"/>
  <c r="Q65"/>
  <c r="R65"/>
  <c r="S65"/>
  <c r="P66"/>
  <c r="Q66"/>
  <c r="R66"/>
  <c r="S66"/>
  <c r="P67"/>
  <c r="Q67"/>
  <c r="R67"/>
  <c r="S67"/>
  <c r="P68"/>
  <c r="Q68"/>
  <c r="R68"/>
  <c r="S68"/>
  <c r="P69"/>
  <c r="Q69"/>
  <c r="R69"/>
  <c r="S69"/>
  <c r="P70"/>
  <c r="Q70"/>
  <c r="R70"/>
  <c r="S70"/>
  <c r="P71"/>
  <c r="Q71"/>
  <c r="R71"/>
  <c r="S71"/>
  <c r="P72"/>
  <c r="Q72"/>
  <c r="R72"/>
  <c r="S72"/>
  <c r="P73"/>
  <c r="Q73"/>
  <c r="R73"/>
  <c r="S73"/>
  <c r="P74"/>
  <c r="Q74"/>
  <c r="R74"/>
  <c r="S74"/>
  <c r="P75"/>
  <c r="Q75"/>
  <c r="R75"/>
  <c r="S75"/>
  <c r="P76"/>
  <c r="Q76"/>
  <c r="R76"/>
  <c r="S76"/>
  <c r="P77"/>
  <c r="Q77"/>
  <c r="R77"/>
  <c r="S77"/>
  <c r="P78"/>
  <c r="Q78"/>
  <c r="R78"/>
  <c r="S78"/>
  <c r="P79"/>
  <c r="Q79"/>
  <c r="R79"/>
  <c r="S79"/>
  <c r="P80"/>
  <c r="Q80"/>
  <c r="R80"/>
  <c r="S80"/>
  <c r="P81"/>
  <c r="Q81"/>
  <c r="R81"/>
  <c r="S81"/>
  <c r="P82"/>
  <c r="Q82"/>
  <c r="R82"/>
  <c r="S82"/>
  <c r="P83"/>
  <c r="Q83"/>
  <c r="R83"/>
  <c r="S83"/>
  <c r="P84"/>
  <c r="Q84"/>
  <c r="R84"/>
  <c r="S84"/>
  <c r="P85"/>
  <c r="Q85"/>
  <c r="R85"/>
  <c r="S85"/>
  <c r="P86"/>
  <c r="Q86"/>
  <c r="R86"/>
  <c r="S86"/>
  <c r="P87"/>
  <c r="Q87"/>
  <c r="R87"/>
  <c r="S87"/>
  <c r="P88"/>
  <c r="Q88"/>
  <c r="R88"/>
  <c r="S88"/>
  <c r="P89"/>
  <c r="Q89"/>
  <c r="R89"/>
  <c r="S89"/>
  <c r="P90"/>
  <c r="Q90"/>
  <c r="R90"/>
  <c r="S90"/>
  <c r="P91"/>
  <c r="Q91"/>
  <c r="R91"/>
  <c r="S91"/>
  <c r="P92"/>
  <c r="Q92"/>
  <c r="R92"/>
  <c r="S92"/>
  <c r="P93"/>
  <c r="Q93"/>
  <c r="R93"/>
  <c r="S93"/>
  <c r="P94"/>
  <c r="Q94"/>
  <c r="R94"/>
  <c r="S94"/>
  <c r="P95"/>
  <c r="Q95"/>
  <c r="R95"/>
  <c r="S95"/>
  <c r="P96"/>
  <c r="Q96"/>
  <c r="R96"/>
  <c r="S96"/>
  <c r="P97"/>
  <c r="Q97"/>
  <c r="R97"/>
  <c r="S97"/>
  <c r="P98"/>
  <c r="Q98"/>
  <c r="R98"/>
  <c r="S98"/>
  <c r="P99"/>
  <c r="Q99"/>
  <c r="R99"/>
  <c r="S99"/>
  <c r="P100"/>
  <c r="Q100"/>
  <c r="R100"/>
  <c r="S100"/>
  <c r="P101"/>
  <c r="Q101"/>
  <c r="R101"/>
  <c r="S101"/>
  <c r="P102"/>
  <c r="Q102"/>
  <c r="R102"/>
  <c r="S102"/>
  <c r="P103"/>
  <c r="Q103"/>
  <c r="R103"/>
  <c r="S103"/>
  <c r="P104"/>
  <c r="Q104"/>
  <c r="R104"/>
  <c r="S104"/>
  <c r="P105"/>
  <c r="Q105"/>
  <c r="R105"/>
  <c r="S105"/>
  <c r="P106"/>
  <c r="Q106"/>
  <c r="R106"/>
  <c r="S106"/>
  <c r="P107"/>
  <c r="Q107"/>
  <c r="R107"/>
  <c r="S107"/>
  <c r="P108"/>
  <c r="Q108"/>
  <c r="R108"/>
  <c r="S108"/>
  <c r="P109"/>
  <c r="Q109"/>
  <c r="R109"/>
  <c r="S109"/>
  <c r="P110"/>
  <c r="Q110"/>
  <c r="R110"/>
  <c r="S110"/>
  <c r="P111"/>
  <c r="Q111"/>
  <c r="R111"/>
  <c r="S111"/>
  <c r="P112"/>
  <c r="Q112"/>
  <c r="R112"/>
  <c r="S112"/>
  <c r="P113"/>
  <c r="Q113"/>
  <c r="R113"/>
  <c r="S113"/>
  <c r="P114"/>
  <c r="Q114"/>
  <c r="R114"/>
  <c r="S114"/>
  <c r="P115"/>
  <c r="Q115"/>
  <c r="R115"/>
  <c r="S115"/>
  <c r="P116"/>
  <c r="Q116"/>
  <c r="R116"/>
  <c r="S116"/>
  <c r="P117"/>
  <c r="Q117"/>
  <c r="R117"/>
  <c r="S117"/>
  <c r="P118"/>
  <c r="Q118"/>
  <c r="R118"/>
  <c r="S118"/>
  <c r="P119"/>
  <c r="Q119"/>
  <c r="R119"/>
  <c r="S119"/>
  <c r="P120"/>
  <c r="Q120"/>
  <c r="R120"/>
  <c r="S120"/>
  <c r="P121"/>
  <c r="Q121"/>
  <c r="R121"/>
  <c r="S121"/>
  <c r="P122"/>
  <c r="Q122"/>
  <c r="R122"/>
  <c r="S122"/>
  <c r="P123"/>
  <c r="Q123"/>
  <c r="R123"/>
  <c r="S123"/>
  <c r="P124"/>
  <c r="Q124"/>
  <c r="R124"/>
  <c r="S124"/>
  <c r="P125"/>
  <c r="Q125"/>
  <c r="R125"/>
  <c r="S125"/>
  <c r="P126"/>
  <c r="Q126"/>
  <c r="R126"/>
  <c r="S126"/>
  <c r="P127"/>
  <c r="Q127"/>
  <c r="R127"/>
  <c r="S127"/>
  <c r="P128"/>
  <c r="Q128"/>
  <c r="R128"/>
  <c r="S128"/>
  <c r="P129"/>
  <c r="Q129"/>
  <c r="R129"/>
  <c r="S129"/>
  <c r="P130"/>
  <c r="Q130"/>
  <c r="R130"/>
  <c r="S130"/>
  <c r="P131"/>
  <c r="Q131"/>
  <c r="R131"/>
  <c r="S131"/>
  <c r="P132"/>
  <c r="Q132"/>
  <c r="R132"/>
  <c r="S132"/>
  <c r="P133"/>
  <c r="Q133"/>
  <c r="R133"/>
  <c r="S133"/>
  <c r="P134"/>
  <c r="Q134"/>
  <c r="R134"/>
  <c r="S134"/>
  <c r="P135"/>
  <c r="Q135"/>
  <c r="R135"/>
  <c r="S135"/>
  <c r="P136"/>
  <c r="Q136"/>
  <c r="R136"/>
  <c r="S136"/>
  <c r="P137"/>
  <c r="Q137"/>
  <c r="R137"/>
  <c r="S137"/>
  <c r="P138"/>
  <c r="Q138"/>
  <c r="R138"/>
  <c r="S138"/>
  <c r="P139"/>
  <c r="Q139"/>
  <c r="R139"/>
  <c r="S139"/>
  <c r="P140"/>
  <c r="Q140"/>
  <c r="R140"/>
  <c r="S140"/>
  <c r="P141"/>
  <c r="Q141"/>
  <c r="R141"/>
  <c r="S141"/>
  <c r="P142"/>
  <c r="Q142"/>
  <c r="R142"/>
  <c r="S142"/>
  <c r="P143"/>
  <c r="Q143"/>
  <c r="R143"/>
  <c r="S143"/>
  <c r="P144"/>
  <c r="Q144"/>
  <c r="R144"/>
  <c r="S144"/>
  <c r="P145"/>
  <c r="Q145"/>
  <c r="R145"/>
  <c r="S145"/>
  <c r="P146"/>
  <c r="Q146"/>
  <c r="R146"/>
  <c r="S146"/>
  <c r="P147"/>
  <c r="Q147"/>
  <c r="R147"/>
  <c r="S147"/>
  <c r="P148"/>
  <c r="Q148"/>
  <c r="R148"/>
  <c r="S148"/>
  <c r="P149"/>
  <c r="Q149"/>
  <c r="R149"/>
  <c r="S149"/>
  <c r="P150"/>
  <c r="Q150"/>
  <c r="R150"/>
  <c r="S150"/>
  <c r="P151"/>
  <c r="D7" i="7" s="1"/>
  <c r="F7" s="1"/>
  <c r="Q151" i="3"/>
  <c r="E7" i="7" s="1"/>
  <c r="R151" i="3"/>
  <c r="S151"/>
  <c r="P152"/>
  <c r="Q152"/>
  <c r="R152"/>
  <c r="S152"/>
  <c r="P153"/>
  <c r="Q153"/>
  <c r="R153"/>
  <c r="S153"/>
  <c r="P154"/>
  <c r="Q154"/>
  <c r="R154"/>
  <c r="S154"/>
  <c r="P155"/>
  <c r="Q155"/>
  <c r="R155"/>
  <c r="S155"/>
  <c r="P156"/>
  <c r="Q156"/>
  <c r="R156"/>
  <c r="S156"/>
  <c r="P157"/>
  <c r="Q157"/>
  <c r="R157"/>
  <c r="S157"/>
  <c r="P158"/>
  <c r="Q158"/>
  <c r="R158"/>
  <c r="S158"/>
  <c r="P159"/>
  <c r="Q159"/>
  <c r="R159"/>
  <c r="S159"/>
  <c r="P160"/>
  <c r="Q160"/>
  <c r="R160"/>
  <c r="S160"/>
  <c r="P161"/>
  <c r="Q161"/>
  <c r="R161"/>
  <c r="S161"/>
  <c r="P162"/>
  <c r="Q162"/>
  <c r="R162"/>
  <c r="S162"/>
  <c r="P163"/>
  <c r="Q163"/>
  <c r="R163"/>
  <c r="S163"/>
  <c r="P164"/>
  <c r="Q164"/>
  <c r="R164"/>
  <c r="S164"/>
  <c r="P165"/>
  <c r="Q165"/>
  <c r="R165"/>
  <c r="S165"/>
  <c r="P166"/>
  <c r="Q166"/>
  <c r="R166"/>
  <c r="S166"/>
  <c r="P167"/>
  <c r="D33" i="7" s="1"/>
  <c r="F33" s="1"/>
  <c r="Q167" i="3"/>
  <c r="E33" i="7" s="1"/>
  <c r="R167" i="3"/>
  <c r="P168"/>
  <c r="D34" i="7" s="1"/>
  <c r="F34" s="1"/>
  <c r="Q168" i="3"/>
  <c r="E34" i="7" s="1"/>
  <c r="R168" i="3"/>
  <c r="P169"/>
  <c r="Q169"/>
  <c r="R169"/>
  <c r="S169"/>
  <c r="P170"/>
  <c r="Q170"/>
  <c r="R170"/>
  <c r="S170"/>
  <c r="P171"/>
  <c r="Q171"/>
  <c r="R171"/>
  <c r="P172"/>
  <c r="Q172"/>
  <c r="R172"/>
  <c r="S172"/>
  <c r="P173"/>
  <c r="Q173"/>
  <c r="R173"/>
  <c r="S173"/>
  <c r="P174"/>
  <c r="Q174"/>
  <c r="R174"/>
  <c r="S174"/>
  <c r="P175"/>
  <c r="Q175"/>
  <c r="R175"/>
  <c r="S175"/>
  <c r="P176"/>
  <c r="Q176"/>
  <c r="R176"/>
  <c r="S176"/>
  <c r="P177"/>
  <c r="Q177"/>
  <c r="R177"/>
  <c r="S177"/>
  <c r="P178"/>
  <c r="Q178"/>
  <c r="R178"/>
  <c r="S178"/>
  <c r="P179"/>
  <c r="Q179"/>
  <c r="R179"/>
  <c r="S179"/>
  <c r="P180"/>
  <c r="Q180"/>
  <c r="R180"/>
  <c r="S180"/>
  <c r="P181"/>
  <c r="Q181"/>
  <c r="R181"/>
  <c r="S181"/>
  <c r="P182"/>
  <c r="Q182"/>
  <c r="R182"/>
  <c r="S182"/>
  <c r="P183"/>
  <c r="Q183"/>
  <c r="R183"/>
  <c r="S183"/>
  <c r="P184"/>
  <c r="Q184"/>
  <c r="R184"/>
  <c r="S184"/>
  <c r="P185"/>
  <c r="Q185"/>
  <c r="R185"/>
  <c r="S185"/>
  <c r="P186"/>
  <c r="Q186"/>
  <c r="R186"/>
  <c r="S186"/>
  <c r="P187"/>
  <c r="Q187"/>
  <c r="R187"/>
  <c r="S187"/>
  <c r="P188"/>
  <c r="Q188"/>
  <c r="R188"/>
  <c r="S188"/>
  <c r="P189"/>
  <c r="Q189"/>
  <c r="R189"/>
  <c r="S189"/>
  <c r="P190"/>
  <c r="Q190"/>
  <c r="R190"/>
  <c r="S190"/>
  <c r="P191"/>
  <c r="Q191"/>
  <c r="R191"/>
  <c r="S191"/>
  <c r="P192"/>
  <c r="Q192"/>
  <c r="R192"/>
  <c r="S192"/>
  <c r="P193"/>
  <c r="Q193"/>
  <c r="R193"/>
  <c r="S193"/>
  <c r="P194"/>
  <c r="Q194"/>
  <c r="R194"/>
  <c r="S194"/>
  <c r="P195"/>
  <c r="Q195"/>
  <c r="R195"/>
  <c r="S195"/>
  <c r="P196"/>
  <c r="R196"/>
  <c r="P197"/>
  <c r="Q197"/>
  <c r="R197"/>
  <c r="S197"/>
  <c r="P198"/>
  <c r="Q198"/>
  <c r="R198"/>
  <c r="S198"/>
  <c r="P199"/>
  <c r="Q199"/>
  <c r="R199"/>
  <c r="S199"/>
  <c r="P200"/>
  <c r="Q200"/>
  <c r="R200"/>
  <c r="S200"/>
  <c r="P201"/>
  <c r="Q201"/>
  <c r="R201"/>
  <c r="S201"/>
  <c r="P202"/>
  <c r="Q202"/>
  <c r="R202"/>
  <c r="S202"/>
  <c r="P203"/>
  <c r="Q203"/>
  <c r="R203"/>
  <c r="S203"/>
  <c r="P204"/>
  <c r="Q204"/>
  <c r="R204"/>
  <c r="S204"/>
  <c r="P205"/>
  <c r="Q205"/>
  <c r="R205"/>
  <c r="S205"/>
  <c r="P206"/>
  <c r="D10" i="7" s="1"/>
  <c r="F10" s="1"/>
  <c r="Q206" i="3"/>
  <c r="E10" i="7" s="1"/>
  <c r="G10" s="1"/>
  <c r="R206" i="3"/>
  <c r="S206"/>
  <c r="P207"/>
  <c r="Q207"/>
  <c r="R207"/>
  <c r="S207"/>
  <c r="P208"/>
  <c r="Q208"/>
  <c r="R208"/>
  <c r="S208"/>
  <c r="P209"/>
  <c r="Q209"/>
  <c r="R209"/>
  <c r="P210"/>
  <c r="Q210"/>
  <c r="R210"/>
  <c r="S210"/>
  <c r="P211"/>
  <c r="Q211"/>
  <c r="P212"/>
  <c r="Q212"/>
  <c r="R212"/>
  <c r="S212"/>
  <c r="P213"/>
  <c r="Q213"/>
  <c r="R213"/>
  <c r="S213"/>
  <c r="P214"/>
  <c r="Q214"/>
  <c r="R214"/>
  <c r="S214"/>
  <c r="P215"/>
  <c r="Q215"/>
  <c r="P216"/>
  <c r="Q216"/>
  <c r="R216"/>
  <c r="S216"/>
  <c r="P217"/>
  <c r="Q217"/>
  <c r="R217"/>
  <c r="S217"/>
  <c r="P218"/>
  <c r="Q218"/>
  <c r="R218"/>
  <c r="S218"/>
  <c r="P219"/>
  <c r="Q219"/>
  <c r="R219"/>
  <c r="S219"/>
  <c r="P220"/>
  <c r="Q220"/>
  <c r="R220"/>
  <c r="S220"/>
  <c r="P221"/>
  <c r="Q221"/>
  <c r="R221"/>
  <c r="S221"/>
  <c r="P222"/>
  <c r="Q222"/>
  <c r="R222"/>
  <c r="S222"/>
  <c r="P223"/>
  <c r="Q223"/>
  <c r="R223"/>
  <c r="S223"/>
  <c r="P224"/>
  <c r="Q224"/>
  <c r="R224"/>
  <c r="S224"/>
  <c r="P225"/>
  <c r="Q225"/>
  <c r="R225"/>
  <c r="S225"/>
  <c r="P226"/>
  <c r="Q226"/>
  <c r="R226"/>
  <c r="S226"/>
  <c r="P227"/>
  <c r="Q227"/>
  <c r="R227"/>
  <c r="S227"/>
  <c r="P228"/>
  <c r="Q228"/>
  <c r="R228"/>
  <c r="S228"/>
  <c r="P229"/>
  <c r="Q229"/>
  <c r="R229"/>
  <c r="S229"/>
  <c r="P230"/>
  <c r="Q230"/>
  <c r="R230"/>
  <c r="S230"/>
  <c r="P231"/>
  <c r="Q231"/>
  <c r="R231"/>
  <c r="S231"/>
  <c r="P232"/>
  <c r="Q232"/>
  <c r="R232"/>
  <c r="S232"/>
  <c r="P233"/>
  <c r="Q233"/>
  <c r="R233"/>
  <c r="S233"/>
  <c r="P234"/>
  <c r="Q234"/>
  <c r="R234"/>
  <c r="S234"/>
  <c r="P235"/>
  <c r="Q235"/>
  <c r="R235"/>
  <c r="S235"/>
  <c r="P236"/>
  <c r="Q236"/>
  <c r="R236"/>
  <c r="S236"/>
  <c r="P237"/>
  <c r="Q237"/>
  <c r="R237"/>
  <c r="S237"/>
  <c r="P238"/>
  <c r="Q238"/>
  <c r="R238"/>
  <c r="S238"/>
  <c r="P239"/>
  <c r="Q239"/>
  <c r="R239"/>
  <c r="S239"/>
  <c r="P240"/>
  <c r="Q240"/>
  <c r="R240"/>
  <c r="S240"/>
  <c r="P241"/>
  <c r="Q241"/>
  <c r="R241"/>
  <c r="S241"/>
  <c r="P242"/>
  <c r="Q242"/>
  <c r="R242"/>
  <c r="S242"/>
  <c r="P243"/>
  <c r="Q243"/>
  <c r="R243"/>
  <c r="S243"/>
  <c r="P244"/>
  <c r="Q244"/>
  <c r="R244"/>
  <c r="P245"/>
  <c r="Q245"/>
  <c r="R245"/>
  <c r="P246"/>
  <c r="Q246"/>
  <c r="R246"/>
  <c r="S246"/>
  <c r="P247"/>
  <c r="Q247"/>
  <c r="R247"/>
  <c r="S247"/>
  <c r="P248"/>
  <c r="Q248"/>
  <c r="R248"/>
  <c r="P249"/>
  <c r="Q249"/>
  <c r="R249"/>
  <c r="P250"/>
  <c r="Q250"/>
  <c r="R250"/>
  <c r="P251"/>
  <c r="Q251"/>
  <c r="R251"/>
  <c r="P252"/>
  <c r="Q252"/>
  <c r="R252"/>
  <c r="S252"/>
  <c r="P253"/>
  <c r="Q253"/>
  <c r="R253"/>
  <c r="S253"/>
  <c r="P254"/>
  <c r="Q254"/>
  <c r="R254"/>
  <c r="S254"/>
  <c r="P255"/>
  <c r="Q255"/>
  <c r="R255"/>
  <c r="S255"/>
  <c r="P256"/>
  <c r="Q256"/>
  <c r="R256"/>
  <c r="S256"/>
  <c r="P257"/>
  <c r="Q257"/>
  <c r="R257"/>
  <c r="S257"/>
  <c r="P258"/>
  <c r="Q258"/>
  <c r="R258"/>
  <c r="P259"/>
  <c r="Q259"/>
  <c r="R259"/>
  <c r="P260"/>
  <c r="Q260"/>
  <c r="R260"/>
  <c r="P261"/>
  <c r="R261"/>
  <c r="P262"/>
  <c r="R262"/>
  <c r="P263"/>
  <c r="D68" i="7" s="1"/>
  <c r="R263" i="3"/>
  <c r="P264"/>
  <c r="Q264"/>
  <c r="R264"/>
  <c r="S264"/>
  <c r="P265"/>
  <c r="Q265"/>
  <c r="R265"/>
  <c r="S265"/>
  <c r="P266"/>
  <c r="Q266"/>
  <c r="R266"/>
  <c r="S266"/>
  <c r="P267"/>
  <c r="Q267"/>
  <c r="R267"/>
  <c r="P268"/>
  <c r="Q268"/>
  <c r="R268"/>
  <c r="S268"/>
  <c r="P269"/>
  <c r="Q269"/>
  <c r="R269"/>
  <c r="S269"/>
  <c r="P270"/>
  <c r="Q270"/>
  <c r="R270"/>
  <c r="S270"/>
  <c r="P271"/>
  <c r="Q271"/>
  <c r="R271"/>
  <c r="S271"/>
  <c r="P272"/>
  <c r="Q272"/>
  <c r="R272"/>
  <c r="S272"/>
  <c r="P273"/>
  <c r="P274"/>
  <c r="R274"/>
  <c r="P275"/>
  <c r="Q275"/>
  <c r="R275"/>
  <c r="S275"/>
  <c r="P276"/>
  <c r="Q276"/>
  <c r="R276"/>
  <c r="S276"/>
  <c r="P277"/>
  <c r="Q277"/>
  <c r="R277"/>
  <c r="S277"/>
  <c r="P278"/>
  <c r="Q278"/>
  <c r="R278"/>
  <c r="S278"/>
  <c r="P279"/>
  <c r="Q279"/>
  <c r="R279"/>
  <c r="S279"/>
  <c r="P280"/>
  <c r="Q280"/>
  <c r="R280"/>
  <c r="P281"/>
  <c r="Q281"/>
  <c r="R281"/>
  <c r="P282"/>
  <c r="Q282"/>
  <c r="R282"/>
  <c r="P283"/>
  <c r="Q283"/>
  <c r="R283"/>
  <c r="S283"/>
  <c r="P284"/>
  <c r="Q284"/>
  <c r="R284"/>
  <c r="S284"/>
  <c r="P285"/>
  <c r="R285"/>
  <c r="P287"/>
  <c r="Q287"/>
  <c r="R287"/>
  <c r="S287"/>
  <c r="P288"/>
  <c r="Q288"/>
  <c r="R288"/>
  <c r="S288"/>
  <c r="P289"/>
  <c r="Q289"/>
  <c r="R289"/>
  <c r="P290"/>
  <c r="Q290"/>
  <c r="R290"/>
  <c r="P291"/>
  <c r="Q291"/>
  <c r="R291"/>
  <c r="S291"/>
  <c r="P292"/>
  <c r="Q292"/>
  <c r="R292"/>
  <c r="S292"/>
  <c r="P293"/>
  <c r="Q293"/>
  <c r="R293"/>
  <c r="S293"/>
  <c r="P294"/>
  <c r="Q294"/>
  <c r="R294"/>
  <c r="S294"/>
  <c r="P295"/>
  <c r="Q295"/>
  <c r="R295"/>
  <c r="S295"/>
  <c r="P296"/>
  <c r="Q296"/>
  <c r="R296"/>
  <c r="S296"/>
  <c r="P297"/>
  <c r="Q297"/>
  <c r="R297"/>
  <c r="S297"/>
  <c r="P298"/>
  <c r="Q298"/>
  <c r="R298"/>
  <c r="S298"/>
  <c r="P299"/>
  <c r="D53" i="7" s="1"/>
  <c r="F53" s="1"/>
  <c r="Q299" i="3"/>
  <c r="R299"/>
  <c r="S299"/>
  <c r="P300"/>
  <c r="Q300"/>
  <c r="E53" i="7" s="1"/>
  <c r="R300" i="3"/>
  <c r="P301"/>
  <c r="Q301"/>
  <c r="R301"/>
  <c r="S301"/>
  <c r="P302"/>
  <c r="Q302"/>
  <c r="R302"/>
  <c r="P303"/>
  <c r="Q303"/>
  <c r="R303"/>
  <c r="S303"/>
  <c r="P304"/>
  <c r="Q304"/>
  <c r="R304"/>
  <c r="S304"/>
  <c r="P305"/>
  <c r="Q305"/>
  <c r="R305"/>
  <c r="S305"/>
  <c r="P306"/>
  <c r="Q306"/>
  <c r="R306"/>
  <c r="S306"/>
  <c r="P307"/>
  <c r="Q307"/>
  <c r="R307"/>
  <c r="S307"/>
  <c r="P308"/>
  <c r="D54" i="7" s="1"/>
  <c r="F54" s="1"/>
  <c r="Q308" i="3"/>
  <c r="R308"/>
  <c r="S308"/>
  <c r="P309"/>
  <c r="Q309"/>
  <c r="E54" i="7" s="1"/>
  <c r="R309" i="3"/>
  <c r="P310"/>
  <c r="Q310"/>
  <c r="R310"/>
  <c r="S310"/>
  <c r="P311"/>
  <c r="Q311"/>
  <c r="R311"/>
  <c r="S311"/>
  <c r="P312"/>
  <c r="Q312"/>
  <c r="P313"/>
  <c r="Q313"/>
  <c r="P315"/>
  <c r="Q315"/>
  <c r="R315"/>
  <c r="S315"/>
  <c r="P316"/>
  <c r="Q316"/>
  <c r="R316"/>
  <c r="S316"/>
  <c r="P317"/>
  <c r="Q317"/>
  <c r="R317"/>
  <c r="S317"/>
  <c r="P318"/>
  <c r="Q318"/>
  <c r="R318"/>
  <c r="S318"/>
  <c r="P319"/>
  <c r="Q319"/>
  <c r="R319"/>
  <c r="S319"/>
  <c r="P320"/>
  <c r="Q320"/>
  <c r="R320"/>
  <c r="S320"/>
  <c r="P321"/>
  <c r="Q321"/>
  <c r="R321"/>
  <c r="S321"/>
  <c r="P322"/>
  <c r="Q322"/>
  <c r="R322"/>
  <c r="S322"/>
  <c r="P323"/>
  <c r="Q323"/>
  <c r="R323"/>
  <c r="S323"/>
  <c r="P324"/>
  <c r="Q324"/>
  <c r="R324"/>
  <c r="S324"/>
  <c r="P325"/>
  <c r="D59" i="7" s="1"/>
  <c r="F59" s="1"/>
  <c r="Q325" i="3"/>
  <c r="E59" i="7" s="1"/>
  <c r="G59" s="1"/>
  <c r="R325" i="3"/>
  <c r="S325"/>
  <c r="P326"/>
  <c r="Q326"/>
  <c r="R326"/>
  <c r="S326"/>
  <c r="P327"/>
  <c r="Q327"/>
  <c r="R327"/>
  <c r="S327"/>
  <c r="P328"/>
  <c r="Q328"/>
  <c r="R328"/>
  <c r="S328"/>
  <c r="P329"/>
  <c r="D17" i="7" s="1"/>
  <c r="F17" s="1"/>
  <c r="Q329" i="3"/>
  <c r="E17" i="7" s="1"/>
  <c r="R329" i="3"/>
  <c r="S329"/>
  <c r="P330"/>
  <c r="Q330"/>
  <c r="R330"/>
  <c r="S330"/>
  <c r="P331"/>
  <c r="Q331"/>
  <c r="P332"/>
  <c r="Q332"/>
  <c r="R332"/>
  <c r="S332"/>
  <c r="P334"/>
  <c r="Q334"/>
  <c r="R334"/>
  <c r="S334"/>
  <c r="P335"/>
  <c r="D80" i="7" s="1"/>
  <c r="F80" s="1"/>
  <c r="Q335" i="3"/>
  <c r="E80" i="7" s="1"/>
  <c r="G80" s="1"/>
  <c r="R335" i="3"/>
  <c r="S335"/>
  <c r="P336"/>
  <c r="Q336"/>
  <c r="R336"/>
  <c r="S336"/>
  <c r="P337"/>
  <c r="Q337"/>
  <c r="R337"/>
  <c r="S337"/>
  <c r="P338"/>
  <c r="Q338"/>
  <c r="R338"/>
  <c r="S338"/>
  <c r="P339"/>
  <c r="Q339"/>
  <c r="R339"/>
  <c r="S339"/>
  <c r="P340"/>
  <c r="D16" i="7" s="1"/>
  <c r="P342" i="3"/>
  <c r="Q342"/>
  <c r="R342"/>
  <c r="S342"/>
  <c r="P343"/>
  <c r="Q343"/>
  <c r="P344"/>
  <c r="Q344"/>
  <c r="P345"/>
  <c r="Q345"/>
  <c r="P346"/>
  <c r="Q346"/>
  <c r="R346"/>
  <c r="P348"/>
  <c r="Q348"/>
  <c r="R348"/>
  <c r="S348"/>
  <c r="P349"/>
  <c r="Q349"/>
  <c r="R349"/>
  <c r="S349"/>
  <c r="P350"/>
  <c r="Q350"/>
  <c r="R350"/>
  <c r="S350"/>
  <c r="P351"/>
  <c r="D65" i="7" s="1"/>
  <c r="F65" s="1"/>
  <c r="Q351" i="3"/>
  <c r="E65" i="7" s="1"/>
  <c r="G65" s="1"/>
  <c r="R351" i="3"/>
  <c r="S351"/>
  <c r="P352"/>
  <c r="Q352"/>
  <c r="R352"/>
  <c r="S352"/>
  <c r="P353"/>
  <c r="Q353"/>
  <c r="R353"/>
  <c r="S353"/>
  <c r="P354"/>
  <c r="Q354"/>
  <c r="R354"/>
  <c r="S354"/>
  <c r="P355"/>
  <c r="Q355"/>
  <c r="P356"/>
  <c r="Q356"/>
  <c r="R356"/>
  <c r="S356"/>
  <c r="P357"/>
  <c r="Q357"/>
  <c r="P358"/>
  <c r="Q358"/>
  <c r="R358"/>
  <c r="S358"/>
  <c r="P359"/>
  <c r="Q359"/>
  <c r="R359"/>
  <c r="S359"/>
  <c r="P360"/>
  <c r="Q360"/>
  <c r="P361"/>
  <c r="Q361"/>
  <c r="R361"/>
  <c r="S361"/>
  <c r="P362"/>
  <c r="Q362"/>
  <c r="R362"/>
  <c r="S362"/>
  <c r="P363"/>
  <c r="Q363"/>
  <c r="R363"/>
  <c r="S363"/>
  <c r="P364"/>
  <c r="Q364"/>
  <c r="R364"/>
  <c r="S364"/>
  <c r="P365"/>
  <c r="Q365"/>
  <c r="R365"/>
  <c r="S365"/>
  <c r="P366"/>
  <c r="Q366"/>
  <c r="R366"/>
  <c r="S366"/>
  <c r="P367"/>
  <c r="Q367"/>
  <c r="R367"/>
  <c r="S367"/>
  <c r="P368"/>
  <c r="Q368"/>
  <c r="R368"/>
  <c r="S368"/>
  <c r="P369"/>
  <c r="Q369"/>
  <c r="R369"/>
  <c r="S369"/>
  <c r="P370"/>
  <c r="Q370"/>
  <c r="R370"/>
  <c r="S370"/>
  <c r="P371"/>
  <c r="Q371"/>
  <c r="R371"/>
  <c r="S371"/>
  <c r="P372"/>
  <c r="Q372"/>
  <c r="R372"/>
  <c r="S372"/>
  <c r="P373"/>
  <c r="Q373"/>
  <c r="R373"/>
  <c r="S373"/>
  <c r="P374"/>
  <c r="Q374"/>
  <c r="R374"/>
  <c r="S374"/>
  <c r="P375"/>
  <c r="D75" i="7" s="1"/>
  <c r="F75" s="1"/>
  <c r="Q375" i="3"/>
  <c r="E75" i="7" s="1"/>
  <c r="G75" s="1"/>
  <c r="R375" i="3"/>
  <c r="S375"/>
  <c r="P376"/>
  <c r="Q376"/>
  <c r="R376"/>
  <c r="S376"/>
  <c r="P377"/>
  <c r="Q377"/>
  <c r="R377"/>
  <c r="S377"/>
  <c r="P378"/>
  <c r="Q378"/>
  <c r="R378"/>
  <c r="S378"/>
  <c r="P379"/>
  <c r="Q379"/>
  <c r="R379"/>
  <c r="S379"/>
  <c r="P380"/>
  <c r="Q380"/>
  <c r="R380"/>
  <c r="S380"/>
  <c r="P381"/>
  <c r="Q381"/>
  <c r="R381"/>
  <c r="S381"/>
  <c r="P382"/>
  <c r="Q382"/>
  <c r="R382"/>
  <c r="S382"/>
  <c r="P383"/>
  <c r="Q383"/>
  <c r="R383"/>
  <c r="S383"/>
  <c r="P384"/>
  <c r="Q384"/>
  <c r="P385"/>
  <c r="Q385"/>
  <c r="R385"/>
  <c r="S385"/>
  <c r="P386"/>
  <c r="Q386"/>
  <c r="R386"/>
  <c r="S386"/>
  <c r="P387"/>
  <c r="Q387"/>
  <c r="R387"/>
  <c r="S387"/>
  <c r="P388"/>
  <c r="D18" i="7" s="1"/>
  <c r="F18" s="1"/>
  <c r="Q388" i="3"/>
  <c r="R388"/>
  <c r="P389"/>
  <c r="Q389"/>
  <c r="R389"/>
  <c r="S389"/>
  <c r="P390"/>
  <c r="Q390"/>
  <c r="R390"/>
  <c r="S390"/>
  <c r="P391"/>
  <c r="Q391"/>
  <c r="E18" i="7" s="1"/>
  <c r="R391" i="3"/>
  <c r="P392"/>
  <c r="Q392"/>
  <c r="R392"/>
  <c r="S392"/>
  <c r="P393"/>
  <c r="Q393"/>
  <c r="R393"/>
  <c r="P394"/>
  <c r="Q394"/>
  <c r="R394"/>
  <c r="P395"/>
  <c r="Q395"/>
  <c r="R395"/>
  <c r="P396"/>
  <c r="D64" i="7" s="1"/>
  <c r="F64" s="1"/>
  <c r="Q396" i="3"/>
  <c r="E64" i="7" s="1"/>
  <c r="G64" s="1"/>
  <c r="R396" i="3"/>
  <c r="S396"/>
  <c r="P397"/>
  <c r="R397"/>
  <c r="Q10"/>
  <c r="R10"/>
  <c r="S10"/>
  <c r="P10"/>
  <c r="I11"/>
  <c r="J11"/>
  <c r="K11"/>
  <c r="L11"/>
  <c r="M11"/>
  <c r="N11"/>
  <c r="I12"/>
  <c r="J12"/>
  <c r="K12"/>
  <c r="L12"/>
  <c r="M12"/>
  <c r="N12"/>
  <c r="I13"/>
  <c r="J13"/>
  <c r="K13"/>
  <c r="L13"/>
  <c r="M13"/>
  <c r="N13"/>
  <c r="I14"/>
  <c r="J14"/>
  <c r="K14"/>
  <c r="L14"/>
  <c r="M14"/>
  <c r="N14"/>
  <c r="I15"/>
  <c r="J15"/>
  <c r="K15"/>
  <c r="L15"/>
  <c r="M15"/>
  <c r="N15"/>
  <c r="I16"/>
  <c r="J16"/>
  <c r="K16"/>
  <c r="L16"/>
  <c r="M16"/>
  <c r="N16"/>
  <c r="I17"/>
  <c r="J17"/>
  <c r="K17"/>
  <c r="L17"/>
  <c r="M17"/>
  <c r="N17"/>
  <c r="I18"/>
  <c r="J18"/>
  <c r="K18"/>
  <c r="L18"/>
  <c r="M18"/>
  <c r="N18"/>
  <c r="I19"/>
  <c r="J19"/>
  <c r="K19"/>
  <c r="L19"/>
  <c r="M19"/>
  <c r="N19"/>
  <c r="I20"/>
  <c r="J20"/>
  <c r="K20"/>
  <c r="L20"/>
  <c r="M20"/>
  <c r="N20"/>
  <c r="I21"/>
  <c r="J21"/>
  <c r="K21"/>
  <c r="L21"/>
  <c r="M21"/>
  <c r="N21"/>
  <c r="I22"/>
  <c r="J22"/>
  <c r="K22"/>
  <c r="L22"/>
  <c r="M22"/>
  <c r="N22"/>
  <c r="I23"/>
  <c r="J23"/>
  <c r="K23"/>
  <c r="L23"/>
  <c r="M23"/>
  <c r="N23"/>
  <c r="I24"/>
  <c r="J24"/>
  <c r="K24"/>
  <c r="L24"/>
  <c r="M24"/>
  <c r="N24"/>
  <c r="I25"/>
  <c r="J25"/>
  <c r="K25"/>
  <c r="L25"/>
  <c r="M25"/>
  <c r="N25"/>
  <c r="I26"/>
  <c r="J26"/>
  <c r="K26"/>
  <c r="L26"/>
  <c r="M26"/>
  <c r="N26"/>
  <c r="I27"/>
  <c r="J27"/>
  <c r="K27"/>
  <c r="L27"/>
  <c r="M27"/>
  <c r="N27"/>
  <c r="I28"/>
  <c r="J28"/>
  <c r="K28"/>
  <c r="L28"/>
  <c r="M28"/>
  <c r="N28"/>
  <c r="I29"/>
  <c r="J29"/>
  <c r="K29"/>
  <c r="L29"/>
  <c r="M29"/>
  <c r="N29"/>
  <c r="I30"/>
  <c r="J30"/>
  <c r="K30"/>
  <c r="L30"/>
  <c r="M30"/>
  <c r="N30"/>
  <c r="I31"/>
  <c r="J31"/>
  <c r="K31"/>
  <c r="L31"/>
  <c r="M31"/>
  <c r="N31"/>
  <c r="I32"/>
  <c r="J32"/>
  <c r="K32"/>
  <c r="L32"/>
  <c r="M32"/>
  <c r="N32"/>
  <c r="I33"/>
  <c r="J33"/>
  <c r="K33"/>
  <c r="L33"/>
  <c r="M33"/>
  <c r="N33"/>
  <c r="I34"/>
  <c r="J34"/>
  <c r="K34"/>
  <c r="L34"/>
  <c r="M34"/>
  <c r="N34"/>
  <c r="I35"/>
  <c r="J35"/>
  <c r="K35"/>
  <c r="L35"/>
  <c r="M35"/>
  <c r="N35"/>
  <c r="I36"/>
  <c r="J36"/>
  <c r="K36"/>
  <c r="L36"/>
  <c r="M36"/>
  <c r="N36"/>
  <c r="I37"/>
  <c r="J37"/>
  <c r="K37"/>
  <c r="L37"/>
  <c r="M37"/>
  <c r="N37"/>
  <c r="I38"/>
  <c r="J38"/>
  <c r="K38"/>
  <c r="L38"/>
  <c r="M38"/>
  <c r="N38"/>
  <c r="I39"/>
  <c r="J39"/>
  <c r="K39"/>
  <c r="L39"/>
  <c r="M39"/>
  <c r="N39"/>
  <c r="I40"/>
  <c r="J40"/>
  <c r="K40"/>
  <c r="L40"/>
  <c r="M40"/>
  <c r="N40"/>
  <c r="I41"/>
  <c r="J41"/>
  <c r="K41"/>
  <c r="L41"/>
  <c r="M41"/>
  <c r="N41"/>
  <c r="I42"/>
  <c r="J42"/>
  <c r="K42"/>
  <c r="L42"/>
  <c r="M42"/>
  <c r="N42"/>
  <c r="I43"/>
  <c r="J43"/>
  <c r="K43"/>
  <c r="L43"/>
  <c r="M43"/>
  <c r="N43"/>
  <c r="I44"/>
  <c r="J44"/>
  <c r="K44"/>
  <c r="L44"/>
  <c r="M44"/>
  <c r="N44"/>
  <c r="I45"/>
  <c r="J45"/>
  <c r="K45"/>
  <c r="L45"/>
  <c r="M45"/>
  <c r="N45"/>
  <c r="I46"/>
  <c r="J46"/>
  <c r="K46"/>
  <c r="L46"/>
  <c r="M46"/>
  <c r="N46"/>
  <c r="I47"/>
  <c r="J47"/>
  <c r="K47"/>
  <c r="L47"/>
  <c r="M47"/>
  <c r="N47"/>
  <c r="I48"/>
  <c r="J48"/>
  <c r="K48"/>
  <c r="L48"/>
  <c r="M48"/>
  <c r="N48"/>
  <c r="I49"/>
  <c r="J49"/>
  <c r="K49"/>
  <c r="L49"/>
  <c r="M49"/>
  <c r="N49"/>
  <c r="I50"/>
  <c r="J50"/>
  <c r="K50"/>
  <c r="L50"/>
  <c r="M50"/>
  <c r="N50"/>
  <c r="I51"/>
  <c r="J51"/>
  <c r="K51"/>
  <c r="L51"/>
  <c r="M51"/>
  <c r="N51"/>
  <c r="I52"/>
  <c r="J52"/>
  <c r="K52"/>
  <c r="L52"/>
  <c r="M52"/>
  <c r="N52"/>
  <c r="I53"/>
  <c r="J53"/>
  <c r="K53"/>
  <c r="L53"/>
  <c r="M53"/>
  <c r="N53"/>
  <c r="I54"/>
  <c r="J54"/>
  <c r="K54"/>
  <c r="L54"/>
  <c r="M54"/>
  <c r="N54"/>
  <c r="I55"/>
  <c r="J55"/>
  <c r="K55"/>
  <c r="L55"/>
  <c r="M55"/>
  <c r="N55"/>
  <c r="I56"/>
  <c r="J56"/>
  <c r="K56"/>
  <c r="L56"/>
  <c r="M56"/>
  <c r="N56"/>
  <c r="I57"/>
  <c r="J57"/>
  <c r="K57"/>
  <c r="L57"/>
  <c r="M57"/>
  <c r="N57"/>
  <c r="I58"/>
  <c r="J58"/>
  <c r="K58"/>
  <c r="L58"/>
  <c r="M58"/>
  <c r="N58"/>
  <c r="I59"/>
  <c r="J59"/>
  <c r="K59"/>
  <c r="L59"/>
  <c r="M59"/>
  <c r="N59"/>
  <c r="I60"/>
  <c r="J60"/>
  <c r="K60"/>
  <c r="L60"/>
  <c r="M60"/>
  <c r="N60"/>
  <c r="I61"/>
  <c r="J61"/>
  <c r="K61"/>
  <c r="L61"/>
  <c r="M61"/>
  <c r="N61"/>
  <c r="I62"/>
  <c r="J62"/>
  <c r="K62"/>
  <c r="L62"/>
  <c r="M62"/>
  <c r="N62"/>
  <c r="I63"/>
  <c r="J63"/>
  <c r="K63"/>
  <c r="L63"/>
  <c r="M63"/>
  <c r="N63"/>
  <c r="I64"/>
  <c r="J64"/>
  <c r="K64"/>
  <c r="L64"/>
  <c r="M64"/>
  <c r="N64"/>
  <c r="I65"/>
  <c r="J65"/>
  <c r="K65"/>
  <c r="L65"/>
  <c r="M65"/>
  <c r="N65"/>
  <c r="I66"/>
  <c r="J66"/>
  <c r="K66"/>
  <c r="L66"/>
  <c r="M66"/>
  <c r="N66"/>
  <c r="I67"/>
  <c r="J67"/>
  <c r="K67"/>
  <c r="L67"/>
  <c r="M67"/>
  <c r="N67"/>
  <c r="I68"/>
  <c r="J68"/>
  <c r="K68"/>
  <c r="L68"/>
  <c r="M68"/>
  <c r="N68"/>
  <c r="I69"/>
  <c r="J69"/>
  <c r="K69"/>
  <c r="L69"/>
  <c r="M69"/>
  <c r="N69"/>
  <c r="I70"/>
  <c r="J70"/>
  <c r="K70"/>
  <c r="L70"/>
  <c r="M70"/>
  <c r="N70"/>
  <c r="I71"/>
  <c r="J71"/>
  <c r="K71"/>
  <c r="L71"/>
  <c r="M71"/>
  <c r="N71"/>
  <c r="I72"/>
  <c r="J72"/>
  <c r="K72"/>
  <c r="L72"/>
  <c r="M72"/>
  <c r="N72"/>
  <c r="I73"/>
  <c r="J73"/>
  <c r="K73"/>
  <c r="L73"/>
  <c r="M73"/>
  <c r="N73"/>
  <c r="I74"/>
  <c r="J74"/>
  <c r="K74"/>
  <c r="L74"/>
  <c r="M74"/>
  <c r="N74"/>
  <c r="I75"/>
  <c r="J75"/>
  <c r="K75"/>
  <c r="L75"/>
  <c r="M75"/>
  <c r="N75"/>
  <c r="I76"/>
  <c r="J76"/>
  <c r="K76"/>
  <c r="L76"/>
  <c r="M76"/>
  <c r="N76"/>
  <c r="I77"/>
  <c r="J77"/>
  <c r="K77"/>
  <c r="L77"/>
  <c r="M77"/>
  <c r="N77"/>
  <c r="I78"/>
  <c r="J78"/>
  <c r="K78"/>
  <c r="L78"/>
  <c r="M78"/>
  <c r="N78"/>
  <c r="I79"/>
  <c r="J79"/>
  <c r="K79"/>
  <c r="L79"/>
  <c r="M79"/>
  <c r="N79"/>
  <c r="I80"/>
  <c r="J80"/>
  <c r="K80"/>
  <c r="L80"/>
  <c r="M80"/>
  <c r="N80"/>
  <c r="I81"/>
  <c r="J81"/>
  <c r="K81"/>
  <c r="L81"/>
  <c r="M81"/>
  <c r="N81"/>
  <c r="I82"/>
  <c r="J82"/>
  <c r="K82"/>
  <c r="L82"/>
  <c r="M82"/>
  <c r="N82"/>
  <c r="I83"/>
  <c r="J83"/>
  <c r="K83"/>
  <c r="L83"/>
  <c r="M83"/>
  <c r="N83"/>
  <c r="I84"/>
  <c r="J84"/>
  <c r="K84"/>
  <c r="L84"/>
  <c r="M84"/>
  <c r="N84"/>
  <c r="I85"/>
  <c r="J85"/>
  <c r="K85"/>
  <c r="L85"/>
  <c r="M85"/>
  <c r="N85"/>
  <c r="I86"/>
  <c r="J86"/>
  <c r="K86"/>
  <c r="L86"/>
  <c r="M86"/>
  <c r="N86"/>
  <c r="I87"/>
  <c r="J87"/>
  <c r="K87"/>
  <c r="L87"/>
  <c r="M87"/>
  <c r="N87"/>
  <c r="I88"/>
  <c r="J88"/>
  <c r="K88"/>
  <c r="L88"/>
  <c r="M88"/>
  <c r="N88"/>
  <c r="I89"/>
  <c r="J89"/>
  <c r="K89"/>
  <c r="L89"/>
  <c r="M89"/>
  <c r="N89"/>
  <c r="I90"/>
  <c r="J90"/>
  <c r="K90"/>
  <c r="L90"/>
  <c r="M90"/>
  <c r="N90"/>
  <c r="I91"/>
  <c r="J91"/>
  <c r="K91"/>
  <c r="L91"/>
  <c r="M91"/>
  <c r="N91"/>
  <c r="I92"/>
  <c r="J92"/>
  <c r="K92"/>
  <c r="L92"/>
  <c r="M92"/>
  <c r="N92"/>
  <c r="I93"/>
  <c r="J93"/>
  <c r="K93"/>
  <c r="L93"/>
  <c r="M93"/>
  <c r="N93"/>
  <c r="I94"/>
  <c r="J94"/>
  <c r="K94"/>
  <c r="L94"/>
  <c r="M94"/>
  <c r="N94"/>
  <c r="I95"/>
  <c r="J95"/>
  <c r="K95"/>
  <c r="L95"/>
  <c r="M95"/>
  <c r="N95"/>
  <c r="I96"/>
  <c r="J96"/>
  <c r="K96"/>
  <c r="L96"/>
  <c r="M96"/>
  <c r="N96"/>
  <c r="I97"/>
  <c r="J97"/>
  <c r="K97"/>
  <c r="L97"/>
  <c r="M97"/>
  <c r="N97"/>
  <c r="I98"/>
  <c r="J98"/>
  <c r="K98"/>
  <c r="L98"/>
  <c r="M98"/>
  <c r="N98"/>
  <c r="I99"/>
  <c r="J99"/>
  <c r="K99"/>
  <c r="L99"/>
  <c r="M99"/>
  <c r="N99"/>
  <c r="I100"/>
  <c r="J100"/>
  <c r="K100"/>
  <c r="L100"/>
  <c r="M100"/>
  <c r="N100"/>
  <c r="I101"/>
  <c r="J101"/>
  <c r="K101"/>
  <c r="L101"/>
  <c r="M101"/>
  <c r="N101"/>
  <c r="I102"/>
  <c r="J102"/>
  <c r="K102"/>
  <c r="L102"/>
  <c r="M102"/>
  <c r="N102"/>
  <c r="I103"/>
  <c r="J103"/>
  <c r="K103"/>
  <c r="L103"/>
  <c r="M103"/>
  <c r="N103"/>
  <c r="I104"/>
  <c r="J104"/>
  <c r="K104"/>
  <c r="L104"/>
  <c r="M104"/>
  <c r="N104"/>
  <c r="I105"/>
  <c r="J105"/>
  <c r="K105"/>
  <c r="L105"/>
  <c r="M105"/>
  <c r="N105"/>
  <c r="I106"/>
  <c r="J106"/>
  <c r="K106"/>
  <c r="L106"/>
  <c r="M106"/>
  <c r="N106"/>
  <c r="I107"/>
  <c r="J107"/>
  <c r="K107"/>
  <c r="L107"/>
  <c r="M107"/>
  <c r="N107"/>
  <c r="I108"/>
  <c r="J108"/>
  <c r="K108"/>
  <c r="L108"/>
  <c r="M108"/>
  <c r="N108"/>
  <c r="I109"/>
  <c r="J109"/>
  <c r="K109"/>
  <c r="L109"/>
  <c r="M109"/>
  <c r="N109"/>
  <c r="I110"/>
  <c r="J110"/>
  <c r="K110"/>
  <c r="L110"/>
  <c r="M110"/>
  <c r="N110"/>
  <c r="I111"/>
  <c r="J111"/>
  <c r="K111"/>
  <c r="L111"/>
  <c r="M111"/>
  <c r="N111"/>
  <c r="I112"/>
  <c r="J112"/>
  <c r="K112"/>
  <c r="L112"/>
  <c r="M112"/>
  <c r="N112"/>
  <c r="I113"/>
  <c r="J113"/>
  <c r="K113"/>
  <c r="L113"/>
  <c r="M113"/>
  <c r="N113"/>
  <c r="I114"/>
  <c r="J114"/>
  <c r="K114"/>
  <c r="L114"/>
  <c r="M114"/>
  <c r="N114"/>
  <c r="I115"/>
  <c r="J115"/>
  <c r="K115"/>
  <c r="L115"/>
  <c r="M115"/>
  <c r="N115"/>
  <c r="I116"/>
  <c r="J116"/>
  <c r="K116"/>
  <c r="L116"/>
  <c r="M116"/>
  <c r="N116"/>
  <c r="I117"/>
  <c r="J117"/>
  <c r="K117"/>
  <c r="L117"/>
  <c r="M117"/>
  <c r="N117"/>
  <c r="I118"/>
  <c r="J118"/>
  <c r="K118"/>
  <c r="L118"/>
  <c r="M118"/>
  <c r="N118"/>
  <c r="I119"/>
  <c r="J119"/>
  <c r="K119"/>
  <c r="L119"/>
  <c r="M119"/>
  <c r="N119"/>
  <c r="I120"/>
  <c r="J120"/>
  <c r="K120"/>
  <c r="L120"/>
  <c r="M120"/>
  <c r="N120"/>
  <c r="I121"/>
  <c r="J121"/>
  <c r="K121"/>
  <c r="L121"/>
  <c r="M121"/>
  <c r="N121"/>
  <c r="I122"/>
  <c r="J122"/>
  <c r="K122"/>
  <c r="L122"/>
  <c r="M122"/>
  <c r="N122"/>
  <c r="I123"/>
  <c r="J123"/>
  <c r="K123"/>
  <c r="L123"/>
  <c r="M123"/>
  <c r="N123"/>
  <c r="I124"/>
  <c r="J124"/>
  <c r="K124"/>
  <c r="L124"/>
  <c r="M124"/>
  <c r="N124"/>
  <c r="I125"/>
  <c r="J125"/>
  <c r="K125"/>
  <c r="L125"/>
  <c r="M125"/>
  <c r="N125"/>
  <c r="I126"/>
  <c r="J126"/>
  <c r="K126"/>
  <c r="L126"/>
  <c r="M126"/>
  <c r="N126"/>
  <c r="I127"/>
  <c r="J127"/>
  <c r="K127"/>
  <c r="L127"/>
  <c r="M127"/>
  <c r="N127"/>
  <c r="I128"/>
  <c r="J128"/>
  <c r="K128"/>
  <c r="L128"/>
  <c r="M128"/>
  <c r="N128"/>
  <c r="I129"/>
  <c r="J129"/>
  <c r="K129"/>
  <c r="L129"/>
  <c r="M129"/>
  <c r="N129"/>
  <c r="I130"/>
  <c r="J130"/>
  <c r="K130"/>
  <c r="L130"/>
  <c r="M130"/>
  <c r="N130"/>
  <c r="I131"/>
  <c r="J131"/>
  <c r="K131"/>
  <c r="L131"/>
  <c r="M131"/>
  <c r="N131"/>
  <c r="I132"/>
  <c r="J132"/>
  <c r="K132"/>
  <c r="L132"/>
  <c r="M132"/>
  <c r="N132"/>
  <c r="I133"/>
  <c r="J133"/>
  <c r="K133"/>
  <c r="L133"/>
  <c r="M133"/>
  <c r="N133"/>
  <c r="I134"/>
  <c r="J134"/>
  <c r="K134"/>
  <c r="L134"/>
  <c r="M134"/>
  <c r="N134"/>
  <c r="I135"/>
  <c r="J135"/>
  <c r="K135"/>
  <c r="L135"/>
  <c r="M135"/>
  <c r="N135"/>
  <c r="I136"/>
  <c r="J136"/>
  <c r="K136"/>
  <c r="L136"/>
  <c r="M136"/>
  <c r="N136"/>
  <c r="I137"/>
  <c r="J137"/>
  <c r="K137"/>
  <c r="L137"/>
  <c r="M137"/>
  <c r="N137"/>
  <c r="I138"/>
  <c r="J138"/>
  <c r="K138"/>
  <c r="L138"/>
  <c r="M138"/>
  <c r="N138"/>
  <c r="I139"/>
  <c r="J139"/>
  <c r="K139"/>
  <c r="L139"/>
  <c r="M139"/>
  <c r="N139"/>
  <c r="I140"/>
  <c r="J140"/>
  <c r="K140"/>
  <c r="L140"/>
  <c r="M140"/>
  <c r="N140"/>
  <c r="I141"/>
  <c r="J141"/>
  <c r="K141"/>
  <c r="L141"/>
  <c r="M141"/>
  <c r="N141"/>
  <c r="I142"/>
  <c r="J142"/>
  <c r="K142"/>
  <c r="L142"/>
  <c r="M142"/>
  <c r="N142"/>
  <c r="I143"/>
  <c r="J143"/>
  <c r="K143"/>
  <c r="L143"/>
  <c r="M143"/>
  <c r="N143"/>
  <c r="I144"/>
  <c r="J144"/>
  <c r="K144"/>
  <c r="L144"/>
  <c r="M144"/>
  <c r="N144"/>
  <c r="I145"/>
  <c r="J145"/>
  <c r="K145"/>
  <c r="L145"/>
  <c r="M145"/>
  <c r="N145"/>
  <c r="I146"/>
  <c r="J146"/>
  <c r="K146"/>
  <c r="L146"/>
  <c r="M146"/>
  <c r="N146"/>
  <c r="I147"/>
  <c r="J147"/>
  <c r="K147"/>
  <c r="L147"/>
  <c r="M147"/>
  <c r="N147"/>
  <c r="I148"/>
  <c r="J148"/>
  <c r="K148"/>
  <c r="L148"/>
  <c r="M148"/>
  <c r="N148"/>
  <c r="I149"/>
  <c r="J149"/>
  <c r="K149"/>
  <c r="L149"/>
  <c r="M149"/>
  <c r="N149"/>
  <c r="I150"/>
  <c r="J150"/>
  <c r="K150"/>
  <c r="L150"/>
  <c r="M150"/>
  <c r="N150"/>
  <c r="I151"/>
  <c r="J151"/>
  <c r="K151"/>
  <c r="L151"/>
  <c r="C7" i="7" s="1"/>
  <c r="M151" i="3"/>
  <c r="N151"/>
  <c r="I152"/>
  <c r="J152"/>
  <c r="K152"/>
  <c r="L152"/>
  <c r="M152"/>
  <c r="N152"/>
  <c r="I153"/>
  <c r="J153"/>
  <c r="K153"/>
  <c r="L153"/>
  <c r="M153"/>
  <c r="N153"/>
  <c r="I154"/>
  <c r="J154"/>
  <c r="K154"/>
  <c r="L154"/>
  <c r="M154"/>
  <c r="N154"/>
  <c r="I155"/>
  <c r="J155"/>
  <c r="K155"/>
  <c r="L155"/>
  <c r="M155"/>
  <c r="N155"/>
  <c r="I156"/>
  <c r="J156"/>
  <c r="K156"/>
  <c r="L156"/>
  <c r="M156"/>
  <c r="N156"/>
  <c r="I157"/>
  <c r="J157"/>
  <c r="K157"/>
  <c r="L157"/>
  <c r="M157"/>
  <c r="N157"/>
  <c r="I158"/>
  <c r="J158"/>
  <c r="K158"/>
  <c r="L158"/>
  <c r="M158"/>
  <c r="N158"/>
  <c r="I159"/>
  <c r="J159"/>
  <c r="K159"/>
  <c r="L159"/>
  <c r="M159"/>
  <c r="N159"/>
  <c r="I160"/>
  <c r="J160"/>
  <c r="K160"/>
  <c r="L160"/>
  <c r="M160"/>
  <c r="N160"/>
  <c r="I161"/>
  <c r="J161"/>
  <c r="K161"/>
  <c r="L161"/>
  <c r="M161"/>
  <c r="N161"/>
  <c r="I162"/>
  <c r="J162"/>
  <c r="K162"/>
  <c r="L162"/>
  <c r="M162"/>
  <c r="N162"/>
  <c r="I163"/>
  <c r="J163"/>
  <c r="K163"/>
  <c r="L163"/>
  <c r="M163"/>
  <c r="N163"/>
  <c r="I164"/>
  <c r="J164"/>
  <c r="K164"/>
  <c r="L164"/>
  <c r="M164"/>
  <c r="N164"/>
  <c r="I165"/>
  <c r="J165"/>
  <c r="K165"/>
  <c r="L165"/>
  <c r="M165"/>
  <c r="N165"/>
  <c r="I166"/>
  <c r="J166"/>
  <c r="K166"/>
  <c r="L166"/>
  <c r="M166"/>
  <c r="N166"/>
  <c r="K167"/>
  <c r="L167"/>
  <c r="C33" i="7" s="1"/>
  <c r="M167" i="3"/>
  <c r="N167"/>
  <c r="K168"/>
  <c r="L168"/>
  <c r="C34" i="7" s="1"/>
  <c r="M168" i="3"/>
  <c r="N168"/>
  <c r="K169"/>
  <c r="L169"/>
  <c r="M169"/>
  <c r="N169"/>
  <c r="K170"/>
  <c r="L170"/>
  <c r="M170"/>
  <c r="N170"/>
  <c r="K171"/>
  <c r="M171"/>
  <c r="N171"/>
  <c r="I172"/>
  <c r="J172"/>
  <c r="K172"/>
  <c r="L172"/>
  <c r="M172"/>
  <c r="N172"/>
  <c r="I173"/>
  <c r="J173"/>
  <c r="K173"/>
  <c r="L173"/>
  <c r="M173"/>
  <c r="N173"/>
  <c r="I174"/>
  <c r="J174"/>
  <c r="K174"/>
  <c r="L174"/>
  <c r="M174"/>
  <c r="N174"/>
  <c r="I175"/>
  <c r="J175"/>
  <c r="K175"/>
  <c r="L175"/>
  <c r="M175"/>
  <c r="N175"/>
  <c r="I176"/>
  <c r="J176"/>
  <c r="K176"/>
  <c r="L176"/>
  <c r="M176"/>
  <c r="N176"/>
  <c r="I177"/>
  <c r="J177"/>
  <c r="K177"/>
  <c r="L177"/>
  <c r="M177"/>
  <c r="N177"/>
  <c r="I178"/>
  <c r="J178"/>
  <c r="K178"/>
  <c r="L178"/>
  <c r="M178"/>
  <c r="N178"/>
  <c r="I179"/>
  <c r="J179"/>
  <c r="K179"/>
  <c r="L179"/>
  <c r="M179"/>
  <c r="N179"/>
  <c r="I180"/>
  <c r="J180"/>
  <c r="K180"/>
  <c r="L180"/>
  <c r="M180"/>
  <c r="N180"/>
  <c r="I181"/>
  <c r="J181"/>
  <c r="K181"/>
  <c r="L181"/>
  <c r="M181"/>
  <c r="N181"/>
  <c r="I182"/>
  <c r="J182"/>
  <c r="K182"/>
  <c r="L182"/>
  <c r="M182"/>
  <c r="N182"/>
  <c r="I183"/>
  <c r="J183"/>
  <c r="K183"/>
  <c r="L183"/>
  <c r="M183"/>
  <c r="N183"/>
  <c r="I184"/>
  <c r="J184"/>
  <c r="K184"/>
  <c r="L184"/>
  <c r="M184"/>
  <c r="N184"/>
  <c r="I185"/>
  <c r="J185"/>
  <c r="K185"/>
  <c r="L185"/>
  <c r="M185"/>
  <c r="N185"/>
  <c r="I186"/>
  <c r="J186"/>
  <c r="K186"/>
  <c r="L186"/>
  <c r="M186"/>
  <c r="N186"/>
  <c r="I187"/>
  <c r="J187"/>
  <c r="K187"/>
  <c r="L187"/>
  <c r="M187"/>
  <c r="N187"/>
  <c r="I188"/>
  <c r="J188"/>
  <c r="K188"/>
  <c r="L188"/>
  <c r="M188"/>
  <c r="N188"/>
  <c r="I189"/>
  <c r="J189"/>
  <c r="K189"/>
  <c r="L189"/>
  <c r="M189"/>
  <c r="N189"/>
  <c r="I190"/>
  <c r="J190"/>
  <c r="K190"/>
  <c r="L190"/>
  <c r="M190"/>
  <c r="N190"/>
  <c r="I191"/>
  <c r="J191"/>
  <c r="K191"/>
  <c r="L191"/>
  <c r="M191"/>
  <c r="N191"/>
  <c r="I192"/>
  <c r="J192"/>
  <c r="K192"/>
  <c r="L192"/>
  <c r="M192"/>
  <c r="N192"/>
  <c r="I193"/>
  <c r="J193"/>
  <c r="K193"/>
  <c r="L193"/>
  <c r="M193"/>
  <c r="N193"/>
  <c r="I194"/>
  <c r="J194"/>
  <c r="K194"/>
  <c r="L194"/>
  <c r="M194"/>
  <c r="N194"/>
  <c r="I195"/>
  <c r="J195"/>
  <c r="K195"/>
  <c r="L195"/>
  <c r="M195"/>
  <c r="N195"/>
  <c r="K196"/>
  <c r="M196"/>
  <c r="I197"/>
  <c r="J197"/>
  <c r="K197"/>
  <c r="L197"/>
  <c r="M197"/>
  <c r="N197"/>
  <c r="I198"/>
  <c r="J198"/>
  <c r="K198"/>
  <c r="L198"/>
  <c r="M198"/>
  <c r="N198"/>
  <c r="I199"/>
  <c r="J199"/>
  <c r="K199"/>
  <c r="L199"/>
  <c r="M199"/>
  <c r="N199"/>
  <c r="K200"/>
  <c r="L200"/>
  <c r="M200"/>
  <c r="N200"/>
  <c r="K201"/>
  <c r="L201"/>
  <c r="M201"/>
  <c r="N201"/>
  <c r="K202"/>
  <c r="L202"/>
  <c r="M202"/>
  <c r="N202"/>
  <c r="K203"/>
  <c r="L203"/>
  <c r="M203"/>
  <c r="N203"/>
  <c r="K204"/>
  <c r="L204"/>
  <c r="M204"/>
  <c r="N204"/>
  <c r="K205"/>
  <c r="L205"/>
  <c r="M205"/>
  <c r="N205"/>
  <c r="K206"/>
  <c r="L206"/>
  <c r="M206"/>
  <c r="N206"/>
  <c r="K207"/>
  <c r="L207"/>
  <c r="M207"/>
  <c r="N207"/>
  <c r="K208"/>
  <c r="L208"/>
  <c r="M208"/>
  <c r="N208"/>
  <c r="K209"/>
  <c r="L209"/>
  <c r="M209"/>
  <c r="N209"/>
  <c r="I210"/>
  <c r="J210"/>
  <c r="K210"/>
  <c r="L210"/>
  <c r="M210"/>
  <c r="N210"/>
  <c r="K211"/>
  <c r="L211"/>
  <c r="M211"/>
  <c r="N211"/>
  <c r="I212"/>
  <c r="J212"/>
  <c r="K212"/>
  <c r="L212"/>
  <c r="M212"/>
  <c r="N212"/>
  <c r="I213"/>
  <c r="J213"/>
  <c r="K213"/>
  <c r="L213"/>
  <c r="M213"/>
  <c r="N213"/>
  <c r="K214"/>
  <c r="L214"/>
  <c r="M214"/>
  <c r="N214"/>
  <c r="M215"/>
  <c r="N215"/>
  <c r="I216"/>
  <c r="J216"/>
  <c r="K216"/>
  <c r="L216"/>
  <c r="M216"/>
  <c r="N216"/>
  <c r="I217"/>
  <c r="J217"/>
  <c r="K217"/>
  <c r="L217"/>
  <c r="M217"/>
  <c r="N217"/>
  <c r="I218"/>
  <c r="J218"/>
  <c r="K218"/>
  <c r="L218"/>
  <c r="M218"/>
  <c r="N218"/>
  <c r="I219"/>
  <c r="J219"/>
  <c r="K219"/>
  <c r="L219"/>
  <c r="M219"/>
  <c r="N219"/>
  <c r="I220"/>
  <c r="J220"/>
  <c r="K220"/>
  <c r="L220"/>
  <c r="M220"/>
  <c r="N220"/>
  <c r="I221"/>
  <c r="J221"/>
  <c r="K221"/>
  <c r="L221"/>
  <c r="M221"/>
  <c r="N221"/>
  <c r="I222"/>
  <c r="J222"/>
  <c r="K222"/>
  <c r="L222"/>
  <c r="M222"/>
  <c r="N222"/>
  <c r="I223"/>
  <c r="J223"/>
  <c r="K223"/>
  <c r="L223"/>
  <c r="M223"/>
  <c r="N223"/>
  <c r="I224"/>
  <c r="J224"/>
  <c r="K224"/>
  <c r="L224"/>
  <c r="M224"/>
  <c r="N224"/>
  <c r="I225"/>
  <c r="J225"/>
  <c r="K225"/>
  <c r="L225"/>
  <c r="M225"/>
  <c r="N225"/>
  <c r="I226"/>
  <c r="J226"/>
  <c r="K226"/>
  <c r="L226"/>
  <c r="M226"/>
  <c r="N226"/>
  <c r="I227"/>
  <c r="J227"/>
  <c r="K227"/>
  <c r="L227"/>
  <c r="M227"/>
  <c r="N227"/>
  <c r="I228"/>
  <c r="J228"/>
  <c r="K228"/>
  <c r="L228"/>
  <c r="M228"/>
  <c r="N228"/>
  <c r="I229"/>
  <c r="J229"/>
  <c r="K229"/>
  <c r="L229"/>
  <c r="M229"/>
  <c r="N229"/>
  <c r="I230"/>
  <c r="J230"/>
  <c r="K230"/>
  <c r="L230"/>
  <c r="M230"/>
  <c r="N230"/>
  <c r="I231"/>
  <c r="J231"/>
  <c r="K231"/>
  <c r="L231"/>
  <c r="M231"/>
  <c r="N231"/>
  <c r="I232"/>
  <c r="J232"/>
  <c r="K232"/>
  <c r="L232"/>
  <c r="M232"/>
  <c r="N232"/>
  <c r="I233"/>
  <c r="J233"/>
  <c r="K233"/>
  <c r="L233"/>
  <c r="M233"/>
  <c r="N233"/>
  <c r="I234"/>
  <c r="J234"/>
  <c r="K234"/>
  <c r="L234"/>
  <c r="M234"/>
  <c r="N234"/>
  <c r="I235"/>
  <c r="J235"/>
  <c r="K235"/>
  <c r="L235"/>
  <c r="M235"/>
  <c r="N235"/>
  <c r="I236"/>
  <c r="J236"/>
  <c r="K236"/>
  <c r="L236"/>
  <c r="M236"/>
  <c r="N236"/>
  <c r="I237"/>
  <c r="J237"/>
  <c r="K237"/>
  <c r="L237"/>
  <c r="M237"/>
  <c r="N237"/>
  <c r="I238"/>
  <c r="J238"/>
  <c r="K238"/>
  <c r="L238"/>
  <c r="M238"/>
  <c r="N238"/>
  <c r="I239"/>
  <c r="J239"/>
  <c r="K239"/>
  <c r="L239"/>
  <c r="M239"/>
  <c r="N239"/>
  <c r="I240"/>
  <c r="J240"/>
  <c r="K240"/>
  <c r="L240"/>
  <c r="M240"/>
  <c r="N240"/>
  <c r="I241"/>
  <c r="J241"/>
  <c r="K241"/>
  <c r="L241"/>
  <c r="M241"/>
  <c r="N241"/>
  <c r="I242"/>
  <c r="J242"/>
  <c r="K242"/>
  <c r="L242"/>
  <c r="M242"/>
  <c r="N242"/>
  <c r="I243"/>
  <c r="J243"/>
  <c r="K243"/>
  <c r="L243"/>
  <c r="M243"/>
  <c r="N243"/>
  <c r="K244"/>
  <c r="M244"/>
  <c r="N244"/>
  <c r="K245"/>
  <c r="L245"/>
  <c r="M245"/>
  <c r="N245"/>
  <c r="K246"/>
  <c r="L246"/>
  <c r="M246"/>
  <c r="N246"/>
  <c r="K247"/>
  <c r="L247"/>
  <c r="M247"/>
  <c r="N247"/>
  <c r="K248"/>
  <c r="M248"/>
  <c r="N248"/>
  <c r="K249"/>
  <c r="L249"/>
  <c r="M249"/>
  <c r="N249"/>
  <c r="K250"/>
  <c r="L250"/>
  <c r="M250"/>
  <c r="N250"/>
  <c r="K251"/>
  <c r="L251"/>
  <c r="M251"/>
  <c r="N251"/>
  <c r="K252"/>
  <c r="L252"/>
  <c r="M252"/>
  <c r="N252"/>
  <c r="K253"/>
  <c r="L253"/>
  <c r="M253"/>
  <c r="N253"/>
  <c r="K254"/>
  <c r="L254"/>
  <c r="M254"/>
  <c r="N254"/>
  <c r="K255"/>
  <c r="L255"/>
  <c r="M255"/>
  <c r="N255"/>
  <c r="I256"/>
  <c r="J256"/>
  <c r="K256"/>
  <c r="L256"/>
  <c r="M256"/>
  <c r="N256"/>
  <c r="I257"/>
  <c r="J257"/>
  <c r="K257"/>
  <c r="L257"/>
  <c r="M257"/>
  <c r="N257"/>
  <c r="K258"/>
  <c r="L258"/>
  <c r="M258"/>
  <c r="N258"/>
  <c r="K259"/>
  <c r="M259"/>
  <c r="N259"/>
  <c r="K260"/>
  <c r="M260"/>
  <c r="N260"/>
  <c r="K261"/>
  <c r="M261"/>
  <c r="N261"/>
  <c r="K262"/>
  <c r="M262"/>
  <c r="N262"/>
  <c r="K263"/>
  <c r="M263"/>
  <c r="N263"/>
  <c r="I264"/>
  <c r="J264"/>
  <c r="K264"/>
  <c r="L264"/>
  <c r="M264"/>
  <c r="N264"/>
  <c r="I265"/>
  <c r="J265"/>
  <c r="K265"/>
  <c r="L265"/>
  <c r="M265"/>
  <c r="N265"/>
  <c r="I266"/>
  <c r="J266"/>
  <c r="K266"/>
  <c r="L266"/>
  <c r="M266"/>
  <c r="N266"/>
  <c r="K267"/>
  <c r="L267"/>
  <c r="M267"/>
  <c r="N267"/>
  <c r="K268"/>
  <c r="L268"/>
  <c r="M268"/>
  <c r="N268"/>
  <c r="K269"/>
  <c r="L269"/>
  <c r="M269"/>
  <c r="N269"/>
  <c r="I270"/>
  <c r="J270"/>
  <c r="K270"/>
  <c r="L270"/>
  <c r="M270"/>
  <c r="N270"/>
  <c r="K271"/>
  <c r="L271"/>
  <c r="M271"/>
  <c r="N271"/>
  <c r="K272"/>
  <c r="L272"/>
  <c r="M272"/>
  <c r="N272"/>
  <c r="K273"/>
  <c r="L273"/>
  <c r="M273"/>
  <c r="N273"/>
  <c r="I274"/>
  <c r="J274"/>
  <c r="K274"/>
  <c r="L274"/>
  <c r="M274"/>
  <c r="N274"/>
  <c r="I275"/>
  <c r="J275"/>
  <c r="K275"/>
  <c r="L275"/>
  <c r="M275"/>
  <c r="N275"/>
  <c r="I276"/>
  <c r="J276"/>
  <c r="K276"/>
  <c r="L276"/>
  <c r="M276"/>
  <c r="N276"/>
  <c r="I277"/>
  <c r="J277"/>
  <c r="K277"/>
  <c r="L277"/>
  <c r="M277"/>
  <c r="N277"/>
  <c r="I278"/>
  <c r="J278"/>
  <c r="K278"/>
  <c r="L278"/>
  <c r="M278"/>
  <c r="N278"/>
  <c r="I279"/>
  <c r="J279"/>
  <c r="K279"/>
  <c r="L279"/>
  <c r="M279"/>
  <c r="N279"/>
  <c r="K280"/>
  <c r="M280"/>
  <c r="N280"/>
  <c r="K281"/>
  <c r="M281"/>
  <c r="N281"/>
  <c r="K282"/>
  <c r="M282"/>
  <c r="N282"/>
  <c r="I283"/>
  <c r="J283"/>
  <c r="K283"/>
  <c r="L283"/>
  <c r="M283"/>
  <c r="N283"/>
  <c r="I284"/>
  <c r="J284"/>
  <c r="K284"/>
  <c r="L284"/>
  <c r="M284"/>
  <c r="N284"/>
  <c r="K285"/>
  <c r="L285"/>
  <c r="M285"/>
  <c r="N285"/>
  <c r="M286"/>
  <c r="N286"/>
  <c r="I287"/>
  <c r="J287"/>
  <c r="K287"/>
  <c r="L287"/>
  <c r="M287"/>
  <c r="N287"/>
  <c r="I288"/>
  <c r="J288"/>
  <c r="K288"/>
  <c r="L288"/>
  <c r="M288"/>
  <c r="N288"/>
  <c r="K289"/>
  <c r="M289"/>
  <c r="N289"/>
  <c r="K290"/>
  <c r="M290"/>
  <c r="N290"/>
  <c r="K291"/>
  <c r="L291"/>
  <c r="M291"/>
  <c r="N291"/>
  <c r="K292"/>
  <c r="L292"/>
  <c r="M292"/>
  <c r="N292"/>
  <c r="K293"/>
  <c r="L293"/>
  <c r="M293"/>
  <c r="N293"/>
  <c r="K294"/>
  <c r="L294"/>
  <c r="M294"/>
  <c r="N294"/>
  <c r="K295"/>
  <c r="L295"/>
  <c r="M295"/>
  <c r="N295"/>
  <c r="K296"/>
  <c r="L296"/>
  <c r="M296"/>
  <c r="N296"/>
  <c r="K297"/>
  <c r="L297"/>
  <c r="M297"/>
  <c r="N297"/>
  <c r="K298"/>
  <c r="L298"/>
  <c r="M298"/>
  <c r="N298"/>
  <c r="K299"/>
  <c r="L299"/>
  <c r="M299"/>
  <c r="N299"/>
  <c r="M300"/>
  <c r="N300"/>
  <c r="I301"/>
  <c r="J301"/>
  <c r="K301"/>
  <c r="L301"/>
  <c r="M301"/>
  <c r="N301"/>
  <c r="K302"/>
  <c r="L302"/>
  <c r="M302"/>
  <c r="N302"/>
  <c r="K303"/>
  <c r="L303"/>
  <c r="M303"/>
  <c r="N303"/>
  <c r="K304"/>
  <c r="L304"/>
  <c r="M304"/>
  <c r="N304"/>
  <c r="K305"/>
  <c r="L305"/>
  <c r="M305"/>
  <c r="N305"/>
  <c r="K306"/>
  <c r="L306"/>
  <c r="M306"/>
  <c r="N306"/>
  <c r="K307"/>
  <c r="L307"/>
  <c r="M307"/>
  <c r="N307"/>
  <c r="K308"/>
  <c r="L308"/>
  <c r="M308"/>
  <c r="N308"/>
  <c r="K309"/>
  <c r="L309"/>
  <c r="C54" i="7" s="1"/>
  <c r="M309" i="3"/>
  <c r="N309"/>
  <c r="I310"/>
  <c r="J310"/>
  <c r="K310"/>
  <c r="L310"/>
  <c r="M310"/>
  <c r="N310"/>
  <c r="I311"/>
  <c r="J311"/>
  <c r="K311"/>
  <c r="L311"/>
  <c r="M311"/>
  <c r="N311"/>
  <c r="I312"/>
  <c r="J312"/>
  <c r="K312"/>
  <c r="L312"/>
  <c r="M312"/>
  <c r="N312"/>
  <c r="K313"/>
  <c r="L313"/>
  <c r="M313"/>
  <c r="N313"/>
  <c r="K314"/>
  <c r="M314"/>
  <c r="N314"/>
  <c r="I315"/>
  <c r="J315"/>
  <c r="K315"/>
  <c r="L315"/>
  <c r="M315"/>
  <c r="N315"/>
  <c r="I316"/>
  <c r="J316"/>
  <c r="K316"/>
  <c r="L316"/>
  <c r="M316"/>
  <c r="N316"/>
  <c r="I317"/>
  <c r="J317"/>
  <c r="K317"/>
  <c r="L317"/>
  <c r="M317"/>
  <c r="N317"/>
  <c r="I318"/>
  <c r="J318"/>
  <c r="K318"/>
  <c r="L318"/>
  <c r="M318"/>
  <c r="N318"/>
  <c r="I319"/>
  <c r="J319"/>
  <c r="K319"/>
  <c r="L319"/>
  <c r="M319"/>
  <c r="N319"/>
  <c r="I320"/>
  <c r="J320"/>
  <c r="K320"/>
  <c r="L320"/>
  <c r="M320"/>
  <c r="N320"/>
  <c r="I321"/>
  <c r="J321"/>
  <c r="K321"/>
  <c r="L321"/>
  <c r="M321"/>
  <c r="N321"/>
  <c r="K322"/>
  <c r="L322"/>
  <c r="M322"/>
  <c r="N322"/>
  <c r="K323"/>
  <c r="L323"/>
  <c r="M323"/>
  <c r="N323"/>
  <c r="K324"/>
  <c r="L324"/>
  <c r="M324"/>
  <c r="N324"/>
  <c r="K325"/>
  <c r="L325"/>
  <c r="M325"/>
  <c r="N325"/>
  <c r="I326"/>
  <c r="J326"/>
  <c r="K326"/>
  <c r="L326"/>
  <c r="M326"/>
  <c r="N326"/>
  <c r="K327"/>
  <c r="L327"/>
  <c r="M327"/>
  <c r="N327"/>
  <c r="K328"/>
  <c r="L328"/>
  <c r="M328"/>
  <c r="N328"/>
  <c r="K329"/>
  <c r="L329"/>
  <c r="M329"/>
  <c r="N329"/>
  <c r="I330"/>
  <c r="J330"/>
  <c r="K330"/>
  <c r="L330"/>
  <c r="M330"/>
  <c r="N330"/>
  <c r="I331"/>
  <c r="J331"/>
  <c r="K331"/>
  <c r="L331"/>
  <c r="M331"/>
  <c r="N331"/>
  <c r="I332"/>
  <c r="J332"/>
  <c r="K332"/>
  <c r="L332"/>
  <c r="M332"/>
  <c r="N332"/>
  <c r="I333"/>
  <c r="J333"/>
  <c r="K333"/>
  <c r="L333"/>
  <c r="M333"/>
  <c r="N333"/>
  <c r="I334"/>
  <c r="J334"/>
  <c r="K334"/>
  <c r="L334"/>
  <c r="M334"/>
  <c r="N334"/>
  <c r="I335"/>
  <c r="J335"/>
  <c r="K335"/>
  <c r="L335"/>
  <c r="M335"/>
  <c r="N335"/>
  <c r="I336"/>
  <c r="J336"/>
  <c r="K336"/>
  <c r="L336"/>
  <c r="M336"/>
  <c r="N336"/>
  <c r="I337"/>
  <c r="J337"/>
  <c r="K337"/>
  <c r="L337"/>
  <c r="M337"/>
  <c r="N337"/>
  <c r="I338"/>
  <c r="J338"/>
  <c r="K338"/>
  <c r="L338"/>
  <c r="M338"/>
  <c r="N338"/>
  <c r="I339"/>
  <c r="J339"/>
  <c r="K339"/>
  <c r="L339"/>
  <c r="M339"/>
  <c r="N339"/>
  <c r="K340"/>
  <c r="L340"/>
  <c r="M340"/>
  <c r="N340"/>
  <c r="K341"/>
  <c r="M341"/>
  <c r="N341"/>
  <c r="I342"/>
  <c r="J342"/>
  <c r="K342"/>
  <c r="L342"/>
  <c r="M342"/>
  <c r="N342"/>
  <c r="K343"/>
  <c r="L343"/>
  <c r="M343"/>
  <c r="N343"/>
  <c r="K344"/>
  <c r="L344"/>
  <c r="M344"/>
  <c r="N344"/>
  <c r="K345"/>
  <c r="L345"/>
  <c r="M345"/>
  <c r="N345"/>
  <c r="K346"/>
  <c r="L346"/>
  <c r="M346"/>
  <c r="N346"/>
  <c r="K347"/>
  <c r="M347"/>
  <c r="N347"/>
  <c r="I348"/>
  <c r="J348"/>
  <c r="K348"/>
  <c r="L348"/>
  <c r="M348"/>
  <c r="N348"/>
  <c r="I349"/>
  <c r="J349"/>
  <c r="K349"/>
  <c r="L349"/>
  <c r="M349"/>
  <c r="N349"/>
  <c r="K350"/>
  <c r="L350"/>
  <c r="M350"/>
  <c r="N350"/>
  <c r="K351"/>
  <c r="L351"/>
  <c r="M351"/>
  <c r="N351"/>
  <c r="I352"/>
  <c r="J352"/>
  <c r="K352"/>
  <c r="L352"/>
  <c r="M352"/>
  <c r="N352"/>
  <c r="I353"/>
  <c r="J353"/>
  <c r="K353"/>
  <c r="L353"/>
  <c r="M353"/>
  <c r="N353"/>
  <c r="I354"/>
  <c r="J354"/>
  <c r="K354"/>
  <c r="L354"/>
  <c r="M354"/>
  <c r="N354"/>
  <c r="M355"/>
  <c r="N355"/>
  <c r="K356"/>
  <c r="L356"/>
  <c r="M356"/>
  <c r="N356"/>
  <c r="M357"/>
  <c r="N357"/>
  <c r="K358"/>
  <c r="L358"/>
  <c r="M358"/>
  <c r="N358"/>
  <c r="K359"/>
  <c r="L359"/>
  <c r="M359"/>
  <c r="N359"/>
  <c r="M360"/>
  <c r="N360"/>
  <c r="K361"/>
  <c r="L361"/>
  <c r="M361"/>
  <c r="N361"/>
  <c r="K362"/>
  <c r="L362"/>
  <c r="M362"/>
  <c r="N362"/>
  <c r="K363"/>
  <c r="L363"/>
  <c r="M363"/>
  <c r="N363"/>
  <c r="K364"/>
  <c r="L364"/>
  <c r="M364"/>
  <c r="N364"/>
  <c r="K365"/>
  <c r="L365"/>
  <c r="M365"/>
  <c r="N365"/>
  <c r="K366"/>
  <c r="L366"/>
  <c r="M366"/>
  <c r="N366"/>
  <c r="K367"/>
  <c r="L367"/>
  <c r="M367"/>
  <c r="N367"/>
  <c r="K368"/>
  <c r="L368"/>
  <c r="M368"/>
  <c r="N368"/>
  <c r="K369"/>
  <c r="L369"/>
  <c r="M369"/>
  <c r="N369"/>
  <c r="K370"/>
  <c r="L370"/>
  <c r="M370"/>
  <c r="N370"/>
  <c r="K371"/>
  <c r="L371"/>
  <c r="M371"/>
  <c r="N371"/>
  <c r="K372"/>
  <c r="L372"/>
  <c r="M372"/>
  <c r="N372"/>
  <c r="K373"/>
  <c r="L373"/>
  <c r="M373"/>
  <c r="N373"/>
  <c r="K374"/>
  <c r="L374"/>
  <c r="M374"/>
  <c r="N374"/>
  <c r="K375"/>
  <c r="L375"/>
  <c r="M375"/>
  <c r="N375"/>
  <c r="K376"/>
  <c r="L376"/>
  <c r="M376"/>
  <c r="N376"/>
  <c r="K377"/>
  <c r="L377"/>
  <c r="M377"/>
  <c r="N377"/>
  <c r="I378"/>
  <c r="J378"/>
  <c r="K378"/>
  <c r="L378"/>
  <c r="M378"/>
  <c r="N378"/>
  <c r="K379"/>
  <c r="L379"/>
  <c r="M379"/>
  <c r="N379"/>
  <c r="K380"/>
  <c r="L380"/>
  <c r="M380"/>
  <c r="N380"/>
  <c r="K381"/>
  <c r="L381"/>
  <c r="M381"/>
  <c r="N381"/>
  <c r="K382"/>
  <c r="L382"/>
  <c r="M382"/>
  <c r="N382"/>
  <c r="K383"/>
  <c r="L383"/>
  <c r="M383"/>
  <c r="N383"/>
  <c r="M384"/>
  <c r="N384"/>
  <c r="I385"/>
  <c r="J385"/>
  <c r="K385"/>
  <c r="L385"/>
  <c r="M385"/>
  <c r="N385"/>
  <c r="I386"/>
  <c r="J386"/>
  <c r="K386"/>
  <c r="L386"/>
  <c r="M386"/>
  <c r="N386"/>
  <c r="I387"/>
  <c r="J387"/>
  <c r="K387"/>
  <c r="L387"/>
  <c r="M387"/>
  <c r="N387"/>
  <c r="K388"/>
  <c r="L388"/>
  <c r="M388"/>
  <c r="N388"/>
  <c r="I389"/>
  <c r="J389"/>
  <c r="K389"/>
  <c r="L389"/>
  <c r="M389"/>
  <c r="N389"/>
  <c r="I390"/>
  <c r="J390"/>
  <c r="K390"/>
  <c r="L390"/>
  <c r="M390"/>
  <c r="N390"/>
  <c r="K391"/>
  <c r="M391"/>
  <c r="N391"/>
  <c r="I392"/>
  <c r="J392"/>
  <c r="K392"/>
  <c r="L392"/>
  <c r="M392"/>
  <c r="N392"/>
  <c r="K393"/>
  <c r="L393"/>
  <c r="M393"/>
  <c r="N393"/>
  <c r="K394"/>
  <c r="L394"/>
  <c r="M394"/>
  <c r="N394"/>
  <c r="K395"/>
  <c r="L395"/>
  <c r="M395"/>
  <c r="N395"/>
  <c r="K396"/>
  <c r="L396"/>
  <c r="M396"/>
  <c r="N396"/>
  <c r="K397"/>
  <c r="L397"/>
  <c r="M397"/>
  <c r="N397"/>
  <c r="M398"/>
  <c r="M403" s="1"/>
  <c r="J10"/>
  <c r="K10"/>
  <c r="L10"/>
  <c r="M10"/>
  <c r="N10"/>
  <c r="I10"/>
  <c r="H402"/>
  <c r="G402"/>
  <c r="H401"/>
  <c r="G401"/>
  <c r="AA397" i="2"/>
  <c r="Y397"/>
  <c r="V397"/>
  <c r="V398" s="1"/>
  <c r="T397"/>
  <c r="R397"/>
  <c r="P397"/>
  <c r="M397"/>
  <c r="M398" s="1"/>
  <c r="K397"/>
  <c r="F397"/>
  <c r="E397"/>
  <c r="D397"/>
  <c r="C397"/>
  <c r="AA391"/>
  <c r="Y391"/>
  <c r="V391"/>
  <c r="U391" i="3"/>
  <c r="T391" i="2"/>
  <c r="R3" i="4"/>
  <c r="R391" i="2"/>
  <c r="P391"/>
  <c r="M391"/>
  <c r="K391"/>
  <c r="F391"/>
  <c r="E391"/>
  <c r="D391"/>
  <c r="C391"/>
  <c r="AA384"/>
  <c r="Y384"/>
  <c r="V384"/>
  <c r="T384"/>
  <c r="R384"/>
  <c r="P384"/>
  <c r="M384"/>
  <c r="K384"/>
  <c r="J384"/>
  <c r="I384"/>
  <c r="F384"/>
  <c r="E384"/>
  <c r="D384"/>
  <c r="C384"/>
  <c r="AA351"/>
  <c r="Y351"/>
  <c r="V351"/>
  <c r="T351"/>
  <c r="R351"/>
  <c r="P351"/>
  <c r="M351"/>
  <c r="K351"/>
  <c r="F351"/>
  <c r="E351"/>
  <c r="D351"/>
  <c r="C351"/>
  <c r="AA347"/>
  <c r="Y347"/>
  <c r="V347"/>
  <c r="T347"/>
  <c r="P347"/>
  <c r="M347"/>
  <c r="K347"/>
  <c r="F347"/>
  <c r="E347"/>
  <c r="D347"/>
  <c r="C347"/>
  <c r="AA341"/>
  <c r="Y341"/>
  <c r="V341"/>
  <c r="T341"/>
  <c r="P341"/>
  <c r="M341"/>
  <c r="K341"/>
  <c r="F341"/>
  <c r="E341"/>
  <c r="D341"/>
  <c r="C341"/>
  <c r="AA336"/>
  <c r="Y336"/>
  <c r="V336"/>
  <c r="T336"/>
  <c r="R336"/>
  <c r="P336"/>
  <c r="M336"/>
  <c r="K336"/>
  <c r="J336"/>
  <c r="I336"/>
  <c r="F336"/>
  <c r="E336"/>
  <c r="D336"/>
  <c r="C336"/>
  <c r="G333"/>
  <c r="F333"/>
  <c r="AA333"/>
  <c r="V333"/>
  <c r="T333"/>
  <c r="P333"/>
  <c r="M333"/>
  <c r="K333"/>
  <c r="J333"/>
  <c r="I333"/>
  <c r="E333"/>
  <c r="D333"/>
  <c r="C333"/>
  <c r="AA329"/>
  <c r="Y329"/>
  <c r="V329"/>
  <c r="T329"/>
  <c r="R329"/>
  <c r="P329"/>
  <c r="M329"/>
  <c r="K329"/>
  <c r="F329"/>
  <c r="E329"/>
  <c r="D329"/>
  <c r="C329"/>
  <c r="AA325"/>
  <c r="Y325"/>
  <c r="V325"/>
  <c r="T325"/>
  <c r="R325"/>
  <c r="P325"/>
  <c r="M325"/>
  <c r="K325"/>
  <c r="J325"/>
  <c r="I325"/>
  <c r="F325"/>
  <c r="E325"/>
  <c r="D325"/>
  <c r="C325"/>
  <c r="AB318"/>
  <c r="AA318"/>
  <c r="Z318"/>
  <c r="Y318"/>
  <c r="W318"/>
  <c r="V318"/>
  <c r="U318"/>
  <c r="T318"/>
  <c r="S318"/>
  <c r="R318"/>
  <c r="Q318"/>
  <c r="P318"/>
  <c r="N318"/>
  <c r="M318"/>
  <c r="L318"/>
  <c r="K318"/>
  <c r="J318"/>
  <c r="I318"/>
  <c r="F318"/>
  <c r="E318"/>
  <c r="D318"/>
  <c r="C318"/>
  <c r="AA314"/>
  <c r="Y314"/>
  <c r="V314"/>
  <c r="T314"/>
  <c r="P314"/>
  <c r="M314"/>
  <c r="K314"/>
  <c r="F314"/>
  <c r="E314"/>
  <c r="D314"/>
  <c r="C314"/>
  <c r="AA309"/>
  <c r="Y309"/>
  <c r="V309"/>
  <c r="T309"/>
  <c r="H3" i="4"/>
  <c r="R309" i="2"/>
  <c r="P309"/>
  <c r="M309"/>
  <c r="K309"/>
  <c r="F309"/>
  <c r="E309"/>
  <c r="D309"/>
  <c r="C309"/>
  <c r="AA300"/>
  <c r="Y300"/>
  <c r="V300"/>
  <c r="T300"/>
  <c r="G3" i="4"/>
  <c r="R300" i="2"/>
  <c r="P300"/>
  <c r="M300"/>
  <c r="K300"/>
  <c r="K300" i="3" s="1"/>
  <c r="F300" i="2"/>
  <c r="E300"/>
  <c r="E300" i="3" s="1"/>
  <c r="D300" i="2"/>
  <c r="C300"/>
  <c r="C300" i="3" s="1"/>
  <c r="AA286" i="2"/>
  <c r="Y286"/>
  <c r="V286"/>
  <c r="T286"/>
  <c r="R286"/>
  <c r="P286"/>
  <c r="M286"/>
  <c r="K286"/>
  <c r="K286" i="3" s="1"/>
  <c r="F286" i="2"/>
  <c r="E286"/>
  <c r="D286"/>
  <c r="D286" i="3" s="1"/>
  <c r="C286" i="2"/>
  <c r="G261"/>
  <c r="AA261"/>
  <c r="AA262" s="1"/>
  <c r="AA263" s="1"/>
  <c r="Y261"/>
  <c r="Y262" s="1"/>
  <c r="Y263" s="1"/>
  <c r="V261"/>
  <c r="V262" s="1"/>
  <c r="V263" s="1"/>
  <c r="T261"/>
  <c r="T262" s="1"/>
  <c r="T263" s="1"/>
  <c r="R261"/>
  <c r="R262" s="1"/>
  <c r="R263" s="1"/>
  <c r="P261"/>
  <c r="P262" s="1"/>
  <c r="P263" s="1"/>
  <c r="M261"/>
  <c r="M262" s="1"/>
  <c r="M263" s="1"/>
  <c r="K261"/>
  <c r="K262" s="1"/>
  <c r="K263" s="1"/>
  <c r="F261"/>
  <c r="F262" s="1"/>
  <c r="F263" s="1"/>
  <c r="H263" s="1"/>
  <c r="E261"/>
  <c r="E262" s="1"/>
  <c r="E263" s="1"/>
  <c r="G263" s="1"/>
  <c r="D263"/>
  <c r="C263"/>
  <c r="D262"/>
  <c r="C262"/>
  <c r="D261"/>
  <c r="C261"/>
  <c r="AB240"/>
  <c r="AB241" s="1"/>
  <c r="AA240"/>
  <c r="AA241" s="1"/>
  <c r="Z240"/>
  <c r="Z241" s="1"/>
  <c r="Y240"/>
  <c r="Y241" s="1"/>
  <c r="W240"/>
  <c r="W241" s="1"/>
  <c r="V240"/>
  <c r="V241" s="1"/>
  <c r="U240"/>
  <c r="U241" s="1"/>
  <c r="T240"/>
  <c r="T241" s="1"/>
  <c r="S240"/>
  <c r="S241" s="1"/>
  <c r="R240"/>
  <c r="R241" s="1"/>
  <c r="Q240"/>
  <c r="Q241" s="1"/>
  <c r="P240"/>
  <c r="P241" s="1"/>
  <c r="N240"/>
  <c r="N241" s="1"/>
  <c r="M240"/>
  <c r="M241" s="1"/>
  <c r="L240"/>
  <c r="L241" s="1"/>
  <c r="K240"/>
  <c r="K241" s="1"/>
  <c r="J240"/>
  <c r="J241" s="1"/>
  <c r="I240"/>
  <c r="I241" s="1"/>
  <c r="F240"/>
  <c r="F241" s="1"/>
  <c r="E240"/>
  <c r="E241" s="1"/>
  <c r="D241"/>
  <c r="C241"/>
  <c r="D240"/>
  <c r="C240"/>
  <c r="AB219"/>
  <c r="AB219" i="3" s="1"/>
  <c r="AA219" i="2"/>
  <c r="AA219" i="3" s="1"/>
  <c r="Z219" i="2"/>
  <c r="Z219" i="3" s="1"/>
  <c r="Y219" i="2"/>
  <c r="W219"/>
  <c r="V219"/>
  <c r="U219"/>
  <c r="T219"/>
  <c r="S219"/>
  <c r="R219"/>
  <c r="Q219"/>
  <c r="P219"/>
  <c r="N219"/>
  <c r="M219"/>
  <c r="L219"/>
  <c r="K219"/>
  <c r="J219"/>
  <c r="I219"/>
  <c r="F219"/>
  <c r="E219"/>
  <c r="D219"/>
  <c r="C219"/>
  <c r="AA215"/>
  <c r="Y215"/>
  <c r="V215"/>
  <c r="T215"/>
  <c r="D3" i="4"/>
  <c r="R215" i="2"/>
  <c r="P215"/>
  <c r="M215"/>
  <c r="K215"/>
  <c r="F215"/>
  <c r="E215"/>
  <c r="D215"/>
  <c r="C215"/>
  <c r="AA209"/>
  <c r="Y209"/>
  <c r="V209"/>
  <c r="T209"/>
  <c r="R209"/>
  <c r="P209"/>
  <c r="M209"/>
  <c r="K209"/>
  <c r="F209"/>
  <c r="E209"/>
  <c r="D209"/>
  <c r="C209"/>
  <c r="AB195"/>
  <c r="AA195"/>
  <c r="Z195"/>
  <c r="Y195"/>
  <c r="W195"/>
  <c r="V195"/>
  <c r="V196" s="1"/>
  <c r="U195"/>
  <c r="T195"/>
  <c r="T196" s="1"/>
  <c r="S195"/>
  <c r="B3" i="4" s="1"/>
  <c r="R195" i="2"/>
  <c r="R196" s="1"/>
  <c r="Q195"/>
  <c r="P195"/>
  <c r="P196" s="1"/>
  <c r="N195"/>
  <c r="M195"/>
  <c r="M196" s="1"/>
  <c r="L195"/>
  <c r="K195"/>
  <c r="K196" s="1"/>
  <c r="J195"/>
  <c r="I195"/>
  <c r="F195"/>
  <c r="E195"/>
  <c r="D195"/>
  <c r="D196" s="1"/>
  <c r="C196"/>
  <c r="C195"/>
  <c r="AB189"/>
  <c r="AA189"/>
  <c r="Z189"/>
  <c r="Y189"/>
  <c r="W189"/>
  <c r="V189"/>
  <c r="U189"/>
  <c r="T189"/>
  <c r="S189"/>
  <c r="R189"/>
  <c r="Q189"/>
  <c r="P189"/>
  <c r="N189"/>
  <c r="M189"/>
  <c r="L189"/>
  <c r="K189"/>
  <c r="J189"/>
  <c r="I189"/>
  <c r="F189"/>
  <c r="E189"/>
  <c r="D189"/>
  <c r="C189"/>
  <c r="AB183"/>
  <c r="AA183"/>
  <c r="Z183"/>
  <c r="Y183"/>
  <c r="W183"/>
  <c r="V183"/>
  <c r="U183"/>
  <c r="T183"/>
  <c r="S183"/>
  <c r="R183"/>
  <c r="Q183"/>
  <c r="P183"/>
  <c r="N183"/>
  <c r="M183"/>
  <c r="L183"/>
  <c r="K183"/>
  <c r="J183"/>
  <c r="I183"/>
  <c r="F183"/>
  <c r="E183"/>
  <c r="D183"/>
  <c r="C183"/>
  <c r="AB177"/>
  <c r="AA177"/>
  <c r="Z177"/>
  <c r="Y177"/>
  <c r="W177"/>
  <c r="V177"/>
  <c r="U177"/>
  <c r="T177"/>
  <c r="S177"/>
  <c r="R177"/>
  <c r="Q177"/>
  <c r="P177"/>
  <c r="N177"/>
  <c r="M177"/>
  <c r="L177"/>
  <c r="K177"/>
  <c r="J177"/>
  <c r="I177"/>
  <c r="F177"/>
  <c r="E177"/>
  <c r="D177"/>
  <c r="C177"/>
  <c r="AA171"/>
  <c r="V171"/>
  <c r="T171"/>
  <c r="R171"/>
  <c r="P171"/>
  <c r="M171"/>
  <c r="K171"/>
  <c r="F171"/>
  <c r="E171"/>
  <c r="D171"/>
  <c r="C171"/>
  <c r="AB165"/>
  <c r="AA165"/>
  <c r="Z165"/>
  <c r="Y165"/>
  <c r="W165"/>
  <c r="V165"/>
  <c r="U165"/>
  <c r="T165"/>
  <c r="S165"/>
  <c r="R165"/>
  <c r="Q165"/>
  <c r="P165"/>
  <c r="N165"/>
  <c r="M165"/>
  <c r="L165"/>
  <c r="K165"/>
  <c r="J165"/>
  <c r="I165"/>
  <c r="F165"/>
  <c r="E165"/>
  <c r="D165"/>
  <c r="C165"/>
  <c r="AB159"/>
  <c r="AA159"/>
  <c r="Z159"/>
  <c r="Y159"/>
  <c r="W159"/>
  <c r="V159"/>
  <c r="U159"/>
  <c r="T159"/>
  <c r="S159"/>
  <c r="R159"/>
  <c r="Q159"/>
  <c r="P159"/>
  <c r="N159"/>
  <c r="M159"/>
  <c r="L159"/>
  <c r="K159"/>
  <c r="J159"/>
  <c r="I159"/>
  <c r="F159"/>
  <c r="E159"/>
  <c r="D159"/>
  <c r="C159"/>
  <c r="W398" i="3"/>
  <c r="V398" i="1"/>
  <c r="N398" i="3"/>
  <c r="N403" s="1"/>
  <c r="D4" i="6" s="1"/>
  <c r="D5" s="1"/>
  <c r="M398" i="1"/>
  <c r="D398"/>
  <c r="C398"/>
  <c r="AJ397" i="2"/>
  <c r="AI397"/>
  <c r="AA397" i="1"/>
  <c r="AA397" i="3" s="1"/>
  <c r="AH397" i="2"/>
  <c r="AG397"/>
  <c r="Y397" i="1"/>
  <c r="Y397" i="3" s="1"/>
  <c r="V397" i="1"/>
  <c r="AC397" i="2"/>
  <c r="T397" i="1"/>
  <c r="R397"/>
  <c r="P397"/>
  <c r="M397"/>
  <c r="K397"/>
  <c r="F397"/>
  <c r="E397"/>
  <c r="D397"/>
  <c r="C397"/>
  <c r="AJ391" i="2"/>
  <c r="AI391"/>
  <c r="AH391"/>
  <c r="AG391"/>
  <c r="AA391" i="1"/>
  <c r="AA391" i="3" s="1"/>
  <c r="Z391"/>
  <c r="J18" i="7" s="1"/>
  <c r="Y391" i="1"/>
  <c r="V391"/>
  <c r="AC391" i="2"/>
  <c r="T391" i="1"/>
  <c r="R391"/>
  <c r="P391"/>
  <c r="M391"/>
  <c r="K391"/>
  <c r="F391"/>
  <c r="E391"/>
  <c r="D391"/>
  <c r="C391"/>
  <c r="AJ384" i="2"/>
  <c r="AI384"/>
  <c r="AA384" i="1"/>
  <c r="AA384" i="3" s="1"/>
  <c r="AH384" i="2"/>
  <c r="AG384"/>
  <c r="Z384" i="3"/>
  <c r="Y384" i="1"/>
  <c r="Y384" i="3" s="1"/>
  <c r="AC384" i="2"/>
  <c r="V384" i="1"/>
  <c r="T384"/>
  <c r="P384"/>
  <c r="M384"/>
  <c r="F384"/>
  <c r="E384"/>
  <c r="D384"/>
  <c r="C384"/>
  <c r="AJ351" i="2"/>
  <c r="AI351"/>
  <c r="AH351"/>
  <c r="AG351"/>
  <c r="AB351" i="3"/>
  <c r="AA351" i="1"/>
  <c r="Z351" i="3"/>
  <c r="Y351" i="1"/>
  <c r="AC351" i="2"/>
  <c r="V351" i="1"/>
  <c r="T351"/>
  <c r="R351"/>
  <c r="P351"/>
  <c r="M351"/>
  <c r="K351"/>
  <c r="F351"/>
  <c r="E351"/>
  <c r="C351"/>
  <c r="D351"/>
  <c r="AJ347" i="2"/>
  <c r="AI347"/>
  <c r="AH347"/>
  <c r="AG347"/>
  <c r="AA347" i="1"/>
  <c r="AA347" i="3" s="1"/>
  <c r="Z347"/>
  <c r="Y347" i="1"/>
  <c r="AC347" i="2"/>
  <c r="V347" i="1"/>
  <c r="T347"/>
  <c r="Q347" i="3"/>
  <c r="E62" i="7" s="1"/>
  <c r="P347" i="1"/>
  <c r="P347" i="3" s="1"/>
  <c r="D62" i="7" s="1"/>
  <c r="F62" s="1"/>
  <c r="M347" i="1"/>
  <c r="K347"/>
  <c r="F347"/>
  <c r="E347"/>
  <c r="D347"/>
  <c r="C347"/>
  <c r="AJ341" i="2"/>
  <c r="AI341"/>
  <c r="AH341"/>
  <c r="AG341"/>
  <c r="AA341" i="1"/>
  <c r="AA341" i="3" s="1"/>
  <c r="Z341"/>
  <c r="Y341" i="1"/>
  <c r="Y341" i="3" s="1"/>
  <c r="AC341" i="2"/>
  <c r="V341" i="1"/>
  <c r="T341"/>
  <c r="P341"/>
  <c r="P341" i="3" s="1"/>
  <c r="M341" i="1"/>
  <c r="K341"/>
  <c r="F341"/>
  <c r="E341"/>
  <c r="D341"/>
  <c r="C341"/>
  <c r="AJ336" i="2"/>
  <c r="AI336"/>
  <c r="AH336"/>
  <c r="AG336"/>
  <c r="AB336" i="3"/>
  <c r="AA336" i="1"/>
  <c r="AA336" i="3" s="1"/>
  <c r="Z336"/>
  <c r="Y336" i="1"/>
  <c r="Y336" i="3" s="1"/>
  <c r="AC336" i="2"/>
  <c r="V336" i="1"/>
  <c r="T336"/>
  <c r="R336"/>
  <c r="P336"/>
  <c r="M336"/>
  <c r="K336"/>
  <c r="J336"/>
  <c r="I336"/>
  <c r="F336"/>
  <c r="E336"/>
  <c r="D336"/>
  <c r="C336"/>
  <c r="AJ333" i="2"/>
  <c r="AI333"/>
  <c r="AH333"/>
  <c r="AG333"/>
  <c r="AB333" i="3"/>
  <c r="AA333" i="1"/>
  <c r="AA333" i="3" s="1"/>
  <c r="Z333"/>
  <c r="AC333" i="2"/>
  <c r="V333" i="1"/>
  <c r="T333"/>
  <c r="Q333" i="3"/>
  <c r="P333" i="1"/>
  <c r="P333" i="3" s="1"/>
  <c r="M333" i="1"/>
  <c r="K333"/>
  <c r="J333"/>
  <c r="I333"/>
  <c r="F333"/>
  <c r="E333"/>
  <c r="D333"/>
  <c r="C333"/>
  <c r="AJ329" i="2"/>
  <c r="AI329"/>
  <c r="AH329"/>
  <c r="AG329"/>
  <c r="AB329" i="3"/>
  <c r="AA329" i="1"/>
  <c r="AA329" i="3" s="1"/>
  <c r="Z329"/>
  <c r="Y329" i="1"/>
  <c r="Y329" i="3" s="1"/>
  <c r="AC329" i="2"/>
  <c r="V329" i="1"/>
  <c r="T329"/>
  <c r="R329"/>
  <c r="P329"/>
  <c r="M329"/>
  <c r="K329"/>
  <c r="F329"/>
  <c r="E329"/>
  <c r="D329"/>
  <c r="C329"/>
  <c r="AJ325" i="2"/>
  <c r="AI325"/>
  <c r="AH325"/>
  <c r="AG325"/>
  <c r="AB325" i="3"/>
  <c r="AA325" i="1"/>
  <c r="AA325" i="3" s="1"/>
  <c r="Z325"/>
  <c r="Y325" i="1"/>
  <c r="Y325" i="3" s="1"/>
  <c r="V325" i="1"/>
  <c r="AC325" i="2"/>
  <c r="T325" i="1"/>
  <c r="R325"/>
  <c r="P325"/>
  <c r="M325"/>
  <c r="K325"/>
  <c r="F325"/>
  <c r="E325"/>
  <c r="H325" i="2"/>
  <c r="G325"/>
  <c r="H325" i="1"/>
  <c r="G325"/>
  <c r="D325"/>
  <c r="C325"/>
  <c r="AJ318" i="2"/>
  <c r="AI318"/>
  <c r="AH318"/>
  <c r="AG318"/>
  <c r="AB318" i="1"/>
  <c r="AB318" i="3" s="1"/>
  <c r="AA318" i="1"/>
  <c r="AA318" i="3" s="1"/>
  <c r="Z318" i="1"/>
  <c r="Z318" i="3" s="1"/>
  <c r="Y318" i="1"/>
  <c r="AC318" i="2"/>
  <c r="W318" i="1"/>
  <c r="V318"/>
  <c r="U318"/>
  <c r="T318"/>
  <c r="S318"/>
  <c r="R318"/>
  <c r="Q318"/>
  <c r="P318"/>
  <c r="N318"/>
  <c r="M318"/>
  <c r="L318"/>
  <c r="K318"/>
  <c r="J318"/>
  <c r="I318"/>
  <c r="F318"/>
  <c r="E318"/>
  <c r="D318"/>
  <c r="C318"/>
  <c r="AJ314" i="2"/>
  <c r="AI314"/>
  <c r="AH314"/>
  <c r="AG314"/>
  <c r="AA314" i="1"/>
  <c r="AA314" i="3" s="1"/>
  <c r="Y314" i="1"/>
  <c r="Y314" i="3" s="1"/>
  <c r="AC314" i="2"/>
  <c r="V314" i="1"/>
  <c r="U314" i="3"/>
  <c r="T314" i="1"/>
  <c r="Q314" i="3"/>
  <c r="E56" i="7" s="1"/>
  <c r="P314" i="1"/>
  <c r="M314"/>
  <c r="K314"/>
  <c r="F314"/>
  <c r="E314"/>
  <c r="D314"/>
  <c r="C314"/>
  <c r="AJ309" i="2"/>
  <c r="AI309"/>
  <c r="AH309"/>
  <c r="AG309"/>
  <c r="AA309" i="1"/>
  <c r="AA309" i="3" s="1"/>
  <c r="Z309"/>
  <c r="Y309" i="1"/>
  <c r="Y309" i="3" s="1"/>
  <c r="AC309" i="2"/>
  <c r="V309" i="1"/>
  <c r="T309"/>
  <c r="R309"/>
  <c r="P309"/>
  <c r="M309"/>
  <c r="K309"/>
  <c r="F309"/>
  <c r="F309" i="3" s="1"/>
  <c r="E309" i="1"/>
  <c r="E309" i="3" s="1"/>
  <c r="D309" i="1"/>
  <c r="C309"/>
  <c r="AJ300" i="2"/>
  <c r="AI300"/>
  <c r="AH300"/>
  <c r="AG300"/>
  <c r="AA300" i="1"/>
  <c r="AA300" i="3" s="1"/>
  <c r="Z300"/>
  <c r="Y300" i="1"/>
  <c r="Y300" i="3" s="1"/>
  <c r="AC300" i="2"/>
  <c r="V300" i="1"/>
  <c r="T300"/>
  <c r="R300"/>
  <c r="P300"/>
  <c r="M300"/>
  <c r="K300"/>
  <c r="F300"/>
  <c r="E300"/>
  <c r="D300"/>
  <c r="C300"/>
  <c r="AJ286" i="2"/>
  <c r="AH286"/>
  <c r="AG286"/>
  <c r="AA286" i="1"/>
  <c r="AA286" i="3" s="1"/>
  <c r="Y286" i="1"/>
  <c r="Y286" i="3" s="1"/>
  <c r="AC286" i="2"/>
  <c r="V286" i="1"/>
  <c r="T286"/>
  <c r="P286"/>
  <c r="M286"/>
  <c r="K286"/>
  <c r="F286"/>
  <c r="E286"/>
  <c r="E286" i="3" s="1"/>
  <c r="D286" i="1"/>
  <c r="C286"/>
  <c r="AJ261" i="2"/>
  <c r="AJ262" s="1"/>
  <c r="AI261"/>
  <c r="AI262" s="1"/>
  <c r="AH261"/>
  <c r="AH262" s="1"/>
  <c r="AG261"/>
  <c r="AG262" s="1"/>
  <c r="AA261" i="1"/>
  <c r="AA262" s="1"/>
  <c r="AA263" s="1"/>
  <c r="AA263" i="3" s="1"/>
  <c r="Y261" i="1"/>
  <c r="Y262" s="1"/>
  <c r="Y263" s="1"/>
  <c r="Y263" i="3" s="1"/>
  <c r="V261" i="1"/>
  <c r="V262" s="1"/>
  <c r="V263" s="1"/>
  <c r="T261"/>
  <c r="T262" s="1"/>
  <c r="T263" s="1"/>
  <c r="R261"/>
  <c r="R262" s="1"/>
  <c r="R263" s="1"/>
  <c r="Q263" i="3"/>
  <c r="E68" i="7" s="1"/>
  <c r="P261" i="1"/>
  <c r="P262" s="1"/>
  <c r="P263" s="1"/>
  <c r="M261"/>
  <c r="M262" s="1"/>
  <c r="M263" s="1"/>
  <c r="K261"/>
  <c r="K262" s="1"/>
  <c r="K263" s="1"/>
  <c r="F261"/>
  <c r="E261"/>
  <c r="E262" s="1"/>
  <c r="E263" s="1"/>
  <c r="D262"/>
  <c r="D263" s="1"/>
  <c r="D261"/>
  <c r="C263"/>
  <c r="C262"/>
  <c r="C261"/>
  <c r="AJ240" i="2"/>
  <c r="AJ241" s="1"/>
  <c r="AI240"/>
  <c r="AI241" s="1"/>
  <c r="AH240"/>
  <c r="AH241" s="1"/>
  <c r="AG240"/>
  <c r="AG241" s="1"/>
  <c r="AB240" i="1"/>
  <c r="AB241" s="1"/>
  <c r="AB241" i="3" s="1"/>
  <c r="AA240" i="1"/>
  <c r="AA241" s="1"/>
  <c r="Z240"/>
  <c r="Z241" s="1"/>
  <c r="Z241" i="3" s="1"/>
  <c r="Y240" i="1"/>
  <c r="Y241" s="1"/>
  <c r="AC240" i="2"/>
  <c r="AC241" s="1"/>
  <c r="W240" i="1"/>
  <c r="W241" s="1"/>
  <c r="V240"/>
  <c r="V241" s="1"/>
  <c r="U240"/>
  <c r="U241" s="1"/>
  <c r="T240"/>
  <c r="T241" s="1"/>
  <c r="S240"/>
  <c r="S241" s="1"/>
  <c r="R240"/>
  <c r="R241" s="1"/>
  <c r="Q240"/>
  <c r="Q241" s="1"/>
  <c r="P240"/>
  <c r="P241" s="1"/>
  <c r="N240"/>
  <c r="N241" s="1"/>
  <c r="M240"/>
  <c r="M241" s="1"/>
  <c r="L240"/>
  <c r="L241" s="1"/>
  <c r="K240"/>
  <c r="K241" s="1"/>
  <c r="J240"/>
  <c r="J241" s="1"/>
  <c r="I240"/>
  <c r="I241" s="1"/>
  <c r="F240"/>
  <c r="F241" s="1"/>
  <c r="E240"/>
  <c r="E241" s="1"/>
  <c r="D240"/>
  <c r="C240"/>
  <c r="D241"/>
  <c r="C241"/>
  <c r="AJ215" i="2"/>
  <c r="AI215"/>
  <c r="AH215"/>
  <c r="AG215"/>
  <c r="AA215" i="1"/>
  <c r="AA215" i="3" s="1"/>
  <c r="Z215"/>
  <c r="Y215" i="1"/>
  <c r="Y215" i="3" s="1"/>
  <c r="AC215" i="2"/>
  <c r="V215" i="1"/>
  <c r="T215"/>
  <c r="T398" s="1"/>
  <c r="P215"/>
  <c r="M215"/>
  <c r="K215"/>
  <c r="F215"/>
  <c r="E215"/>
  <c r="D215"/>
  <c r="C215"/>
  <c r="AJ209" i="2"/>
  <c r="AI209"/>
  <c r="AH209"/>
  <c r="AG209"/>
  <c r="AB209" i="3"/>
  <c r="AA209" i="1"/>
  <c r="AA209" i="3" s="1"/>
  <c r="Z209"/>
  <c r="Y209" i="1"/>
  <c r="Y209" i="3" s="1"/>
  <c r="AC209" i="2"/>
  <c r="V209" i="1"/>
  <c r="T209"/>
  <c r="C2" i="4"/>
  <c r="C4" s="1"/>
  <c r="R209" i="1"/>
  <c r="P209"/>
  <c r="M209"/>
  <c r="K209"/>
  <c r="F209"/>
  <c r="H209" s="1"/>
  <c r="E209"/>
  <c r="G209" s="1"/>
  <c r="D209"/>
  <c r="C209"/>
  <c r="W196" i="3"/>
  <c r="V196" i="1"/>
  <c r="T196"/>
  <c r="R196"/>
  <c r="Q196" i="3"/>
  <c r="P196" i="1"/>
  <c r="N196" i="3"/>
  <c r="M196" i="1"/>
  <c r="K196"/>
  <c r="D196"/>
  <c r="C196"/>
  <c r="AJ195" i="2"/>
  <c r="AI195"/>
  <c r="AH195"/>
  <c r="AG195"/>
  <c r="AB195" i="1"/>
  <c r="AB195" i="3" s="1"/>
  <c r="AA195" i="1"/>
  <c r="AA195" i="3" s="1"/>
  <c r="Z195" i="1"/>
  <c r="Z195" i="3" s="1"/>
  <c r="Y195" i="1"/>
  <c r="AC195" i="2"/>
  <c r="W195" i="1"/>
  <c r="V195"/>
  <c r="U195"/>
  <c r="T195"/>
  <c r="S195"/>
  <c r="R195"/>
  <c r="Q195"/>
  <c r="P195"/>
  <c r="N195"/>
  <c r="M195"/>
  <c r="L195"/>
  <c r="K195"/>
  <c r="J195"/>
  <c r="I195"/>
  <c r="F195"/>
  <c r="E195"/>
  <c r="D195"/>
  <c r="C195"/>
  <c r="AJ189" i="2"/>
  <c r="AI189"/>
  <c r="AH189"/>
  <c r="AG189"/>
  <c r="AB189" i="1"/>
  <c r="AB189" i="3" s="1"/>
  <c r="AA189" i="1"/>
  <c r="AA189" i="3" s="1"/>
  <c r="Z189" i="1"/>
  <c r="Z189" i="3" s="1"/>
  <c r="Y189" i="1"/>
  <c r="AC189" i="2"/>
  <c r="W189" i="1"/>
  <c r="V189"/>
  <c r="U189"/>
  <c r="T189"/>
  <c r="S189"/>
  <c r="R189"/>
  <c r="Q189"/>
  <c r="P189"/>
  <c r="N189"/>
  <c r="M189"/>
  <c r="L189"/>
  <c r="K189"/>
  <c r="J189"/>
  <c r="I189"/>
  <c r="F189"/>
  <c r="E189"/>
  <c r="D189"/>
  <c r="C189"/>
  <c r="AJ183" i="2"/>
  <c r="AI183"/>
  <c r="AH183"/>
  <c r="AG183"/>
  <c r="AB183" i="1"/>
  <c r="AB183" i="3" s="1"/>
  <c r="AA183" i="1"/>
  <c r="AA183" i="3" s="1"/>
  <c r="Z183" i="1"/>
  <c r="Z183" i="3" s="1"/>
  <c r="Y183" i="1"/>
  <c r="AC183" i="2"/>
  <c r="W183" i="1"/>
  <c r="V183"/>
  <c r="U183"/>
  <c r="T183"/>
  <c r="S183"/>
  <c r="R183"/>
  <c r="Q183"/>
  <c r="P183"/>
  <c r="N183"/>
  <c r="M183"/>
  <c r="L183"/>
  <c r="K183"/>
  <c r="J183"/>
  <c r="I183"/>
  <c r="F183"/>
  <c r="E183"/>
  <c r="D183"/>
  <c r="C183"/>
  <c r="AJ177" i="2"/>
  <c r="AI177"/>
  <c r="AH177"/>
  <c r="AG177"/>
  <c r="AB177" i="1"/>
  <c r="AB177" i="3" s="1"/>
  <c r="AA177" i="1"/>
  <c r="AA177" i="3" s="1"/>
  <c r="Z177" i="1"/>
  <c r="Z177" i="3" s="1"/>
  <c r="Y177" i="1"/>
  <c r="AC177" i="2"/>
  <c r="W177" i="1"/>
  <c r="V177"/>
  <c r="U177"/>
  <c r="T177"/>
  <c r="S177"/>
  <c r="R177"/>
  <c r="Q177"/>
  <c r="P177"/>
  <c r="N177"/>
  <c r="M177"/>
  <c r="L177"/>
  <c r="K177"/>
  <c r="J177"/>
  <c r="I177"/>
  <c r="F177"/>
  <c r="E177"/>
  <c r="D177"/>
  <c r="AJ165" i="2"/>
  <c r="AI165"/>
  <c r="AH165"/>
  <c r="AG165"/>
  <c r="AB165" i="1"/>
  <c r="AA165"/>
  <c r="Z165"/>
  <c r="Y165"/>
  <c r="AC165" i="2"/>
  <c r="W165" i="1"/>
  <c r="V165"/>
  <c r="U165"/>
  <c r="T165"/>
  <c r="S165"/>
  <c r="R165"/>
  <c r="Q165"/>
  <c r="P165"/>
  <c r="N165"/>
  <c r="M165"/>
  <c r="L165"/>
  <c r="K165"/>
  <c r="J165"/>
  <c r="I165"/>
  <c r="F165"/>
  <c r="E165"/>
  <c r="D165"/>
  <c r="C165"/>
  <c r="AJ159" i="2"/>
  <c r="AI159"/>
  <c r="AH159"/>
  <c r="AG159"/>
  <c r="AB159" i="1"/>
  <c r="AA159"/>
  <c r="Z159"/>
  <c r="Y159"/>
  <c r="AC159" i="2"/>
  <c r="W159" i="1"/>
  <c r="V159"/>
  <c r="U159"/>
  <c r="T159"/>
  <c r="S159"/>
  <c r="R159"/>
  <c r="Q159"/>
  <c r="P159"/>
  <c r="N159"/>
  <c r="M159"/>
  <c r="L159"/>
  <c r="K159"/>
  <c r="J159"/>
  <c r="I159"/>
  <c r="F159"/>
  <c r="E159"/>
  <c r="D159"/>
  <c r="C159"/>
  <c r="C177"/>
  <c r="AJ171" i="2"/>
  <c r="AI171"/>
  <c r="AA171" i="1"/>
  <c r="AA171" i="3" s="1"/>
  <c r="AH171" i="2"/>
  <c r="AG171"/>
  <c r="Y171" i="3"/>
  <c r="V171" i="1"/>
  <c r="AC171" i="2"/>
  <c r="T171" i="1"/>
  <c r="R171"/>
  <c r="P171"/>
  <c r="M171"/>
  <c r="K171"/>
  <c r="F171"/>
  <c r="E171"/>
  <c r="E196" s="1"/>
  <c r="G196" s="1"/>
  <c r="D171"/>
  <c r="C171"/>
  <c r="AE346" i="3" l="1"/>
  <c r="AE345"/>
  <c r="AF345" s="1"/>
  <c r="AE344"/>
  <c r="AE343"/>
  <c r="AE342"/>
  <c r="AE339"/>
  <c r="AF339" s="1"/>
  <c r="AE338"/>
  <c r="AE337"/>
  <c r="AE335"/>
  <c r="AE334"/>
  <c r="AF334" s="1"/>
  <c r="C398" i="2"/>
  <c r="C398" i="3" s="1"/>
  <c r="C403" s="1"/>
  <c r="F300"/>
  <c r="D398" i="2"/>
  <c r="D398" i="3" s="1"/>
  <c r="D403" s="1"/>
  <c r="D406" s="1"/>
  <c r="AE391"/>
  <c r="AE188"/>
  <c r="AF188" s="1"/>
  <c r="AE187"/>
  <c r="AE186"/>
  <c r="AF186" s="1"/>
  <c r="AE185"/>
  <c r="AE184"/>
  <c r="AF184" s="1"/>
  <c r="E88" i="7"/>
  <c r="W403" i="3"/>
  <c r="H4" i="6" s="1"/>
  <c r="H5" s="1"/>
  <c r="G33" i="7"/>
  <c r="H18"/>
  <c r="AE388" i="3"/>
  <c r="H16" i="7"/>
  <c r="AE340" i="3"/>
  <c r="AF340" s="1"/>
  <c r="H53" i="7"/>
  <c r="AE300" i="3"/>
  <c r="AE336"/>
  <c r="AF336" s="1"/>
  <c r="AE333"/>
  <c r="AF333" s="1"/>
  <c r="AE329"/>
  <c r="AF329" s="1"/>
  <c r="AE325"/>
  <c r="AE318"/>
  <c r="AF318" s="1"/>
  <c r="AE241"/>
  <c r="AE219"/>
  <c r="AF219" s="1"/>
  <c r="AE209"/>
  <c r="AF209" s="1"/>
  <c r="AE195"/>
  <c r="AF195" s="1"/>
  <c r="AE189"/>
  <c r="AE183"/>
  <c r="AF183" s="1"/>
  <c r="AE177"/>
  <c r="AF177" s="1"/>
  <c r="AF390"/>
  <c r="AF389"/>
  <c r="AF388"/>
  <c r="AF387"/>
  <c r="AF386"/>
  <c r="AF385"/>
  <c r="AF383"/>
  <c r="AF382"/>
  <c r="AF381"/>
  <c r="AF380"/>
  <c r="AF379"/>
  <c r="AF378"/>
  <c r="AF377"/>
  <c r="AF376"/>
  <c r="AF375"/>
  <c r="AF374"/>
  <c r="AF373"/>
  <c r="AF372"/>
  <c r="AF371"/>
  <c r="AF370"/>
  <c r="AF369"/>
  <c r="AF368"/>
  <c r="AF367"/>
  <c r="AF366"/>
  <c r="AF365"/>
  <c r="AF364"/>
  <c r="AF363"/>
  <c r="AF362"/>
  <c r="AF361"/>
  <c r="AF360"/>
  <c r="AF359"/>
  <c r="AF358"/>
  <c r="AF356"/>
  <c r="AF355"/>
  <c r="AF354"/>
  <c r="AF353"/>
  <c r="AF352"/>
  <c r="AF350"/>
  <c r="AF349"/>
  <c r="AF348"/>
  <c r="AF332"/>
  <c r="AF331"/>
  <c r="AF330"/>
  <c r="AF328"/>
  <c r="AF327"/>
  <c r="AF326"/>
  <c r="AF324"/>
  <c r="AF323"/>
  <c r="AF322"/>
  <c r="AF321"/>
  <c r="AF320"/>
  <c r="AF319"/>
  <c r="AF218"/>
  <c r="AF217"/>
  <c r="AF216"/>
  <c r="AF214"/>
  <c r="AF213"/>
  <c r="AF212"/>
  <c r="AF211"/>
  <c r="AF210"/>
  <c r="AF208"/>
  <c r="AF207"/>
  <c r="AF206"/>
  <c r="AF205"/>
  <c r="AF204"/>
  <c r="AF203"/>
  <c r="AF202"/>
  <c r="AF201"/>
  <c r="AF200"/>
  <c r="AF199"/>
  <c r="AF198"/>
  <c r="AF197"/>
  <c r="AF187"/>
  <c r="AF185"/>
  <c r="AF176"/>
  <c r="AF175"/>
  <c r="AF174"/>
  <c r="AF173"/>
  <c r="AF172"/>
  <c r="AF170"/>
  <c r="AF169"/>
  <c r="H56" i="7"/>
  <c r="H69"/>
  <c r="AE357" i="3"/>
  <c r="AF357" s="1"/>
  <c r="H62" i="7"/>
  <c r="AE347" i="3"/>
  <c r="H34" i="7"/>
  <c r="L34" s="1"/>
  <c r="AE168" i="3"/>
  <c r="AF168" s="1"/>
  <c r="H33" i="7"/>
  <c r="AE167" i="3"/>
  <c r="AF167" s="1"/>
  <c r="AF189"/>
  <c r="AF241"/>
  <c r="AF325"/>
  <c r="AE351"/>
  <c r="AF351" s="1"/>
  <c r="AF396"/>
  <c r="AF395"/>
  <c r="AF394"/>
  <c r="AF393"/>
  <c r="AF392"/>
  <c r="AF346"/>
  <c r="AF344"/>
  <c r="AF343"/>
  <c r="AF342"/>
  <c r="AF338"/>
  <c r="AF337"/>
  <c r="AF335"/>
  <c r="AF317"/>
  <c r="AF316"/>
  <c r="AF315"/>
  <c r="AF313"/>
  <c r="AF312"/>
  <c r="AF311"/>
  <c r="AF310"/>
  <c r="AF308"/>
  <c r="AF307"/>
  <c r="AF306"/>
  <c r="AF305"/>
  <c r="AF304"/>
  <c r="AF303"/>
  <c r="AF302"/>
  <c r="AF301"/>
  <c r="AF299"/>
  <c r="AF298"/>
  <c r="AF297"/>
  <c r="AF296"/>
  <c r="AF295"/>
  <c r="AF294"/>
  <c r="AF293"/>
  <c r="AF292"/>
  <c r="AF291"/>
  <c r="AF290"/>
  <c r="AF289"/>
  <c r="AF288"/>
  <c r="AF287"/>
  <c r="AF285"/>
  <c r="AF284"/>
  <c r="AF283"/>
  <c r="AF282"/>
  <c r="AF281"/>
  <c r="AF280"/>
  <c r="AF279"/>
  <c r="AF278"/>
  <c r="AF277"/>
  <c r="AF276"/>
  <c r="AF275"/>
  <c r="AF274"/>
  <c r="AF273"/>
  <c r="AF272"/>
  <c r="AF271"/>
  <c r="AF270"/>
  <c r="AF269"/>
  <c r="AF268"/>
  <c r="AF267"/>
  <c r="AF266"/>
  <c r="AF265"/>
  <c r="AF264"/>
  <c r="AF259"/>
  <c r="AF258"/>
  <c r="AF257"/>
  <c r="AF256"/>
  <c r="AF255"/>
  <c r="AF254"/>
  <c r="AF253"/>
  <c r="AF252"/>
  <c r="AF251"/>
  <c r="AF250"/>
  <c r="AF249"/>
  <c r="AF248"/>
  <c r="AF247"/>
  <c r="AF246"/>
  <c r="AF245"/>
  <c r="AF244"/>
  <c r="AF243"/>
  <c r="AF242"/>
  <c r="AF239"/>
  <c r="AF238"/>
  <c r="AF237"/>
  <c r="AF236"/>
  <c r="AF235"/>
  <c r="AF234"/>
  <c r="AF233"/>
  <c r="AF232"/>
  <c r="AF231"/>
  <c r="AF230"/>
  <c r="AF229"/>
  <c r="AF228"/>
  <c r="AF227"/>
  <c r="AF226"/>
  <c r="AF225"/>
  <c r="AF224"/>
  <c r="AF223"/>
  <c r="AF222"/>
  <c r="AF221"/>
  <c r="AF220"/>
  <c r="AF194"/>
  <c r="AF193"/>
  <c r="AF192"/>
  <c r="AF191"/>
  <c r="AF190"/>
  <c r="AF182"/>
  <c r="AF181"/>
  <c r="AF180"/>
  <c r="AF179"/>
  <c r="AF178"/>
  <c r="G17" i="7"/>
  <c r="G54"/>
  <c r="S209" i="3"/>
  <c r="G34" i="7"/>
  <c r="L16"/>
  <c r="U286" i="3"/>
  <c r="AD286"/>
  <c r="AB300"/>
  <c r="AD300"/>
  <c r="U309"/>
  <c r="L69" i="7"/>
  <c r="AB309" i="3"/>
  <c r="AD309"/>
  <c r="AD391"/>
  <c r="AB347"/>
  <c r="AF347" s="1"/>
  <c r="AD347"/>
  <c r="U341"/>
  <c r="AE341" s="1"/>
  <c r="AB341"/>
  <c r="AD341"/>
  <c r="U171"/>
  <c r="AD171"/>
  <c r="F286"/>
  <c r="E341"/>
  <c r="L391"/>
  <c r="C18" i="7" s="1"/>
  <c r="G18" s="1"/>
  <c r="F391" i="3"/>
  <c r="L347"/>
  <c r="C62" i="7" s="1"/>
  <c r="G62" s="1"/>
  <c r="E347" i="3"/>
  <c r="F347"/>
  <c r="L341"/>
  <c r="C16" i="7" s="1"/>
  <c r="F341" i="3"/>
  <c r="L314"/>
  <c r="C56" i="7" s="1"/>
  <c r="G56" s="1"/>
  <c r="F314" i="3"/>
  <c r="F262" i="1"/>
  <c r="F261" i="3"/>
  <c r="T398" i="2"/>
  <c r="AD215" i="3"/>
  <c r="AB215"/>
  <c r="U215"/>
  <c r="T398"/>
  <c r="T403" s="1"/>
  <c r="T215"/>
  <c r="K398" i="2"/>
  <c r="L215" i="3"/>
  <c r="C13" i="7" s="1"/>
  <c r="K215" i="3"/>
  <c r="E215"/>
  <c r="F215"/>
  <c r="L171"/>
  <c r="F171"/>
  <c r="Q397"/>
  <c r="Z397"/>
  <c r="AE397" s="1"/>
  <c r="AB397"/>
  <c r="AD397"/>
  <c r="Z314"/>
  <c r="AE314" s="1"/>
  <c r="AB314"/>
  <c r="AD314"/>
  <c r="U384"/>
  <c r="AE384" s="1"/>
  <c r="AD384"/>
  <c r="J53" i="7"/>
  <c r="I54"/>
  <c r="K54" s="1"/>
  <c r="I17"/>
  <c r="K17" s="1"/>
  <c r="J62"/>
  <c r="G7"/>
  <c r="D88"/>
  <c r="F68"/>
  <c r="F88" s="1"/>
  <c r="I55"/>
  <c r="J75"/>
  <c r="L75" s="1"/>
  <c r="J10"/>
  <c r="L10" s="1"/>
  <c r="J11"/>
  <c r="L11" s="1"/>
  <c r="J9"/>
  <c r="L9" s="1"/>
  <c r="E55"/>
  <c r="G55" s="1"/>
  <c r="D13"/>
  <c r="F13" s="1"/>
  <c r="D11"/>
  <c r="F11" s="1"/>
  <c r="D12"/>
  <c r="F12" s="1"/>
  <c r="D9"/>
  <c r="F9" s="1"/>
  <c r="I68"/>
  <c r="I51"/>
  <c r="K51" s="1"/>
  <c r="I53"/>
  <c r="K53" s="1"/>
  <c r="J54"/>
  <c r="I56"/>
  <c r="K56" s="1"/>
  <c r="J17"/>
  <c r="L18"/>
  <c r="J64"/>
  <c r="L64" s="1"/>
  <c r="J55"/>
  <c r="L55" s="1"/>
  <c r="I75"/>
  <c r="K75" s="1"/>
  <c r="I10"/>
  <c r="K10" s="1"/>
  <c r="I11"/>
  <c r="K11" s="1"/>
  <c r="I9"/>
  <c r="D55"/>
  <c r="F55" s="1"/>
  <c r="E13"/>
  <c r="E11"/>
  <c r="G11" s="1"/>
  <c r="E12"/>
  <c r="G12" s="1"/>
  <c r="E9"/>
  <c r="G9" s="1"/>
  <c r="G262" i="2"/>
  <c r="F398" i="1"/>
  <c r="H261" i="2"/>
  <c r="H262"/>
  <c r="F196" i="1"/>
  <c r="E398"/>
  <c r="F196" i="2"/>
  <c r="E398"/>
  <c r="E196"/>
  <c r="F398"/>
  <c r="Y351" i="3"/>
  <c r="AA351"/>
  <c r="J65" i="7"/>
  <c r="F16"/>
  <c r="Y196" i="1"/>
  <c r="Y196" i="3" s="1"/>
  <c r="Y196" i="2"/>
  <c r="P286" i="3"/>
  <c r="D51" i="7" s="1"/>
  <c r="F51" s="1"/>
  <c r="Z286" i="3"/>
  <c r="AB286"/>
  <c r="P398" i="2"/>
  <c r="P314" i="3"/>
  <c r="D56" i="7" s="1"/>
  <c r="F56" s="1"/>
  <c r="P398" i="1"/>
  <c r="Y261" i="3"/>
  <c r="Y262"/>
  <c r="Y398" i="1"/>
  <c r="Z262" i="3"/>
  <c r="AB391"/>
  <c r="AF391" s="1"/>
  <c r="AB384"/>
  <c r="AF384" s="1"/>
  <c r="AA262"/>
  <c r="AA261"/>
  <c r="Z261"/>
  <c r="Z240"/>
  <c r="AE240" s="1"/>
  <c r="Z263"/>
  <c r="AB240"/>
  <c r="AB171"/>
  <c r="AA196" i="1"/>
  <c r="AA398"/>
  <c r="AA196" i="2"/>
  <c r="AA398"/>
  <c r="Z171" i="3"/>
  <c r="Z196"/>
  <c r="Y398" i="2"/>
  <c r="Q262" i="3"/>
  <c r="Q261"/>
  <c r="AH398" i="2"/>
  <c r="AJ398"/>
  <c r="AG398"/>
  <c r="AC196"/>
  <c r="AH196"/>
  <c r="AJ196"/>
  <c r="AG263"/>
  <c r="AI263"/>
  <c r="AG196"/>
  <c r="AI196"/>
  <c r="AH263"/>
  <c r="AJ263"/>
  <c r="AF341" i="3" l="1"/>
  <c r="AF300"/>
  <c r="L3" i="6"/>
  <c r="L53" i="7"/>
  <c r="L62"/>
  <c r="H13"/>
  <c r="AE215" i="3"/>
  <c r="H54" i="7"/>
  <c r="L54" s="1"/>
  <c r="AE309" i="3"/>
  <c r="AF309" s="1"/>
  <c r="H51" i="7"/>
  <c r="H66" s="1"/>
  <c r="AE286" i="3"/>
  <c r="AF286" s="1"/>
  <c r="L33" i="7"/>
  <c r="AF397" i="3"/>
  <c r="G13" i="7"/>
  <c r="AF240" i="3"/>
  <c r="C20" i="7"/>
  <c r="AF314" i="3"/>
  <c r="AF215"/>
  <c r="AE171"/>
  <c r="AF171" s="1"/>
  <c r="L17" i="7"/>
  <c r="J20"/>
  <c r="L13"/>
  <c r="H20"/>
  <c r="J56"/>
  <c r="L56" s="1"/>
  <c r="U196" i="3"/>
  <c r="AE196" s="1"/>
  <c r="AB196"/>
  <c r="AD196"/>
  <c r="F263" i="1"/>
  <c r="F262" i="3"/>
  <c r="E398"/>
  <c r="E403" s="1"/>
  <c r="G403" s="1"/>
  <c r="L196"/>
  <c r="H196" i="1"/>
  <c r="F196" i="3"/>
  <c r="F398"/>
  <c r="AB408" i="1"/>
  <c r="I65" i="7"/>
  <c r="I66" s="1"/>
  <c r="F20"/>
  <c r="D20"/>
  <c r="I20"/>
  <c r="K9"/>
  <c r="K20" s="1"/>
  <c r="J68"/>
  <c r="B4" i="5"/>
  <c r="D4" s="1"/>
  <c r="J51" i="7"/>
  <c r="I88"/>
  <c r="K68"/>
  <c r="K88" s="1"/>
  <c r="F407" i="3"/>
  <c r="F408" s="1"/>
  <c r="L65" i="7"/>
  <c r="AB410" i="1"/>
  <c r="AB407"/>
  <c r="AB409"/>
  <c r="P398" i="3"/>
  <c r="Y398"/>
  <c r="Y403" s="1"/>
  <c r="AA196"/>
  <c r="AA398"/>
  <c r="AA403" s="1"/>
  <c r="Z398"/>
  <c r="Z403" s="1"/>
  <c r="AG207" i="1"/>
  <c r="L20" i="7" l="1"/>
  <c r="AF196" i="3"/>
  <c r="L51" i="7"/>
  <c r="L66" s="1"/>
  <c r="J88"/>
  <c r="F263" i="3"/>
  <c r="H196"/>
  <c r="AB411" i="1"/>
  <c r="J66" i="7"/>
  <c r="J89" s="1"/>
  <c r="K65"/>
  <c r="K66" s="1"/>
  <c r="K89" s="1"/>
  <c r="I4" i="6"/>
  <c r="J92" i="7"/>
  <c r="AD209" i="1"/>
  <c r="J285" i="2"/>
  <c r="I285"/>
  <c r="H285"/>
  <c r="G285"/>
  <c r="P406"/>
  <c r="Q375"/>
  <c r="P350"/>
  <c r="I5" i="6" l="1"/>
  <c r="O251" i="3"/>
  <c r="O250"/>
  <c r="O249"/>
  <c r="O248"/>
  <c r="O245"/>
  <c r="O244"/>
  <c r="O251" i="2"/>
  <c r="O250"/>
  <c r="O249"/>
  <c r="O248"/>
  <c r="O245"/>
  <c r="O244"/>
  <c r="O251" i="1"/>
  <c r="O250"/>
  <c r="O249"/>
  <c r="O245"/>
  <c r="O293" i="3"/>
  <c r="O292"/>
  <c r="O291"/>
  <c r="O290"/>
  <c r="O289"/>
  <c r="O293" i="2"/>
  <c r="O292"/>
  <c r="O291"/>
  <c r="O290"/>
  <c r="O289"/>
  <c r="O293" i="1"/>
  <c r="O292"/>
  <c r="O291"/>
  <c r="O290"/>
  <c r="O260" i="3"/>
  <c r="O259"/>
  <c r="O258"/>
  <c r="O260" i="2"/>
  <c r="O259"/>
  <c r="O258"/>
  <c r="O260" i="1"/>
  <c r="O259"/>
  <c r="O258"/>
  <c r="R251" i="2"/>
  <c r="R250"/>
  <c r="R249"/>
  <c r="O302" i="3"/>
  <c r="O302" i="2"/>
  <c r="O302" i="1"/>
  <c r="O289"/>
  <c r="O248"/>
  <c r="O244"/>
  <c r="I312" i="2"/>
  <c r="S402" i="3"/>
  <c r="U5" i="4" s="1"/>
  <c r="R400" i="3"/>
  <c r="Q340" i="2" l="1"/>
  <c r="AC248"/>
  <c r="AC261" s="1"/>
  <c r="J401" i="3"/>
  <c r="I401"/>
  <c r="J400"/>
  <c r="J402" s="1"/>
  <c r="I400"/>
  <c r="H400"/>
  <c r="G400"/>
  <c r="AC351"/>
  <c r="AC352" s="1"/>
  <c r="P401"/>
  <c r="D61" i="7" s="1"/>
  <c r="O214" i="3"/>
  <c r="O306" i="2"/>
  <c r="O273"/>
  <c r="O272"/>
  <c r="O271"/>
  <c r="O269"/>
  <c r="O268"/>
  <c r="O267"/>
  <c r="O208"/>
  <c r="O207"/>
  <c r="O206"/>
  <c r="O205"/>
  <c r="O204"/>
  <c r="O203"/>
  <c r="O202"/>
  <c r="O201"/>
  <c r="O200"/>
  <c r="Q200" s="1"/>
  <c r="F61" i="7" l="1"/>
  <c r="F66" s="1"/>
  <c r="F89" s="1"/>
  <c r="D66"/>
  <c r="D89" s="1"/>
  <c r="R401" i="3"/>
  <c r="R402" s="1"/>
  <c r="P402"/>
  <c r="P403" s="1"/>
  <c r="AC262" i="2"/>
  <c r="AC263" s="1"/>
  <c r="AC398"/>
  <c r="H297"/>
  <c r="G297"/>
  <c r="H296"/>
  <c r="G296"/>
  <c r="H295"/>
  <c r="G295"/>
  <c r="H294"/>
  <c r="G294"/>
  <c r="J282"/>
  <c r="L282" s="1"/>
  <c r="I282"/>
  <c r="H282"/>
  <c r="G282"/>
  <c r="J281"/>
  <c r="L281" s="1"/>
  <c r="I281"/>
  <c r="H281"/>
  <c r="G281"/>
  <c r="J280"/>
  <c r="L280" s="1"/>
  <c r="I280"/>
  <c r="H280"/>
  <c r="G280"/>
  <c r="H273"/>
  <c r="G273"/>
  <c r="J255"/>
  <c r="J255" i="3" s="1"/>
  <c r="I255" i="2"/>
  <c r="I255" i="3" s="1"/>
  <c r="H255" i="2"/>
  <c r="G255"/>
  <c r="J254"/>
  <c r="J254" i="3" s="1"/>
  <c r="I254" i="2"/>
  <c r="I254" i="3" s="1"/>
  <c r="H254" i="2"/>
  <c r="G254"/>
  <c r="J253"/>
  <c r="J253" i="3" s="1"/>
  <c r="I253" i="2"/>
  <c r="I253" i="3" s="1"/>
  <c r="H253" i="2"/>
  <c r="G253"/>
  <c r="J252"/>
  <c r="J252" i="3" s="1"/>
  <c r="I252" i="2"/>
  <c r="I252" i="3" s="1"/>
  <c r="H252" i="2"/>
  <c r="G252"/>
  <c r="J251"/>
  <c r="J251" i="3" s="1"/>
  <c r="I251" i="2"/>
  <c r="I251" i="3" s="1"/>
  <c r="H251" i="2"/>
  <c r="G251"/>
  <c r="J250"/>
  <c r="J250" i="3" s="1"/>
  <c r="I250" i="2"/>
  <c r="I250" i="3" s="1"/>
  <c r="H250" i="2"/>
  <c r="G250"/>
  <c r="J249"/>
  <c r="J249" i="3" s="1"/>
  <c r="I249" i="2"/>
  <c r="I249" i="3" s="1"/>
  <c r="H249" i="2"/>
  <c r="G249"/>
  <c r="J248"/>
  <c r="I248"/>
  <c r="H248"/>
  <c r="G248"/>
  <c r="J247"/>
  <c r="J247" i="3" s="1"/>
  <c r="I247" i="2"/>
  <c r="I247" i="3" s="1"/>
  <c r="H247" i="2"/>
  <c r="G247"/>
  <c r="J246"/>
  <c r="J246" i="3" s="1"/>
  <c r="I246" i="2"/>
  <c r="I246" i="3" s="1"/>
  <c r="H246" i="2"/>
  <c r="G246"/>
  <c r="J245"/>
  <c r="J245" i="3" s="1"/>
  <c r="I245" i="2"/>
  <c r="I245" i="3" s="1"/>
  <c r="H245" i="2"/>
  <c r="G245"/>
  <c r="J244"/>
  <c r="I244"/>
  <c r="H244"/>
  <c r="G244"/>
  <c r="J167"/>
  <c r="J171" s="1"/>
  <c r="I167"/>
  <c r="I171" s="1"/>
  <c r="H167"/>
  <c r="G167"/>
  <c r="S282" l="1"/>
  <c r="S282" i="3" s="1"/>
  <c r="L282"/>
  <c r="S281" i="2"/>
  <c r="S281" i="3" s="1"/>
  <c r="L281"/>
  <c r="L286" i="2"/>
  <c r="S280"/>
  <c r="L280" i="3"/>
  <c r="I196" i="2"/>
  <c r="J196"/>
  <c r="O375" i="1"/>
  <c r="O340"/>
  <c r="Q340" s="1"/>
  <c r="AD267"/>
  <c r="AF267" s="1"/>
  <c r="Q302"/>
  <c r="L286" i="3" l="1"/>
  <c r="C51" i="7" s="1"/>
  <c r="S286" i="2"/>
  <c r="S280" i="3"/>
  <c r="Q340"/>
  <c r="E16" i="7" s="1"/>
  <c r="AF289" i="1"/>
  <c r="O282"/>
  <c r="O281"/>
  <c r="O280"/>
  <c r="O273"/>
  <c r="O272"/>
  <c r="O271"/>
  <c r="O269"/>
  <c r="O268"/>
  <c r="O267"/>
  <c r="G16" i="7" l="1"/>
  <c r="G20" s="1"/>
  <c r="E20"/>
  <c r="Q341" i="3"/>
  <c r="H170"/>
  <c r="H168"/>
  <c r="H396"/>
  <c r="G396"/>
  <c r="H395"/>
  <c r="G395"/>
  <c r="H394"/>
  <c r="G394"/>
  <c r="H393"/>
  <c r="G393"/>
  <c r="H390"/>
  <c r="G390"/>
  <c r="H389"/>
  <c r="G389"/>
  <c r="H388"/>
  <c r="G388"/>
  <c r="H383"/>
  <c r="G383"/>
  <c r="A383"/>
  <c r="H382"/>
  <c r="G382"/>
  <c r="H381"/>
  <c r="G381"/>
  <c r="H380"/>
  <c r="G380"/>
  <c r="H379"/>
  <c r="G379"/>
  <c r="H377"/>
  <c r="G377"/>
  <c r="H376"/>
  <c r="G376"/>
  <c r="O375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A364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H363"/>
  <c r="G363"/>
  <c r="H362"/>
  <c r="G362"/>
  <c r="H361"/>
  <c r="G361"/>
  <c r="H360"/>
  <c r="G360"/>
  <c r="H359"/>
  <c r="G359"/>
  <c r="H358"/>
  <c r="G358"/>
  <c r="H357"/>
  <c r="G357"/>
  <c r="H356"/>
  <c r="G356"/>
  <c r="A356"/>
  <c r="A357" s="1"/>
  <c r="A358" s="1"/>
  <c r="A359" s="1"/>
  <c r="A360" s="1"/>
  <c r="A361" s="1"/>
  <c r="A362" s="1"/>
  <c r="H355"/>
  <c r="G355"/>
  <c r="O350"/>
  <c r="O351" s="1"/>
  <c r="H350"/>
  <c r="H351" s="1"/>
  <c r="G350"/>
  <c r="G351" s="1"/>
  <c r="H346"/>
  <c r="G346"/>
  <c r="H345"/>
  <c r="G345"/>
  <c r="A345"/>
  <c r="A346" s="1"/>
  <c r="H344"/>
  <c r="G344"/>
  <c r="H343"/>
  <c r="G343"/>
  <c r="H340"/>
  <c r="G340"/>
  <c r="O335"/>
  <c r="H335"/>
  <c r="G335"/>
  <c r="H332"/>
  <c r="G332"/>
  <c r="A332"/>
  <c r="H331"/>
  <c r="G331"/>
  <c r="H328"/>
  <c r="G328"/>
  <c r="H327"/>
  <c r="G327"/>
  <c r="H324"/>
  <c r="G324"/>
  <c r="H323"/>
  <c r="G323"/>
  <c r="H322"/>
  <c r="G322"/>
  <c r="H313"/>
  <c r="G313"/>
  <c r="H308"/>
  <c r="G308"/>
  <c r="H307"/>
  <c r="G307"/>
  <c r="O306"/>
  <c r="H306"/>
  <c r="G306"/>
  <c r="H305"/>
  <c r="G305"/>
  <c r="H304"/>
  <c r="G304"/>
  <c r="H303"/>
  <c r="G303"/>
  <c r="A303"/>
  <c r="A304" s="1"/>
  <c r="A305" s="1"/>
  <c r="A306" s="1"/>
  <c r="A307" s="1"/>
  <c r="A308" s="1"/>
  <c r="H302"/>
  <c r="G302"/>
  <c r="H299"/>
  <c r="G299"/>
  <c r="H298"/>
  <c r="G298"/>
  <c r="H297"/>
  <c r="G297"/>
  <c r="H296"/>
  <c r="G296"/>
  <c r="H295"/>
  <c r="G295"/>
  <c r="A295"/>
  <c r="A296" s="1"/>
  <c r="A297" s="1"/>
  <c r="A298" s="1"/>
  <c r="A299" s="1"/>
  <c r="H294"/>
  <c r="G294"/>
  <c r="H293"/>
  <c r="G293"/>
  <c r="H292"/>
  <c r="G292"/>
  <c r="H291"/>
  <c r="G291"/>
  <c r="H290"/>
  <c r="G290"/>
  <c r="H289"/>
  <c r="G289"/>
  <c r="G285"/>
  <c r="H282"/>
  <c r="G282"/>
  <c r="H281"/>
  <c r="G281"/>
  <c r="H280"/>
  <c r="G280"/>
  <c r="G273"/>
  <c r="H272"/>
  <c r="G272"/>
  <c r="H271"/>
  <c r="G271"/>
  <c r="H269"/>
  <c r="G269"/>
  <c r="H268"/>
  <c r="G268"/>
  <c r="H267"/>
  <c r="G267"/>
  <c r="H260"/>
  <c r="G260"/>
  <c r="H259"/>
  <c r="G259"/>
  <c r="H258"/>
  <c r="G258"/>
  <c r="H248"/>
  <c r="G248"/>
  <c r="A248"/>
  <c r="A252" s="1"/>
  <c r="A256" s="1"/>
  <c r="A257" s="1"/>
  <c r="A235"/>
  <c r="A236" s="1"/>
  <c r="A244" s="1"/>
  <c r="A225"/>
  <c r="H213"/>
  <c r="G213"/>
  <c r="H212"/>
  <c r="G212"/>
  <c r="A212"/>
  <c r="A213" s="1"/>
  <c r="A214" s="1"/>
  <c r="O211"/>
  <c r="O208"/>
  <c r="H208"/>
  <c r="G208"/>
  <c r="O207"/>
  <c r="H207"/>
  <c r="G207"/>
  <c r="O206"/>
  <c r="A206"/>
  <c r="A207" s="1"/>
  <c r="A208" s="1"/>
  <c r="O205"/>
  <c r="H205"/>
  <c r="G205"/>
  <c r="O204"/>
  <c r="H204"/>
  <c r="G204"/>
  <c r="O203"/>
  <c r="O202"/>
  <c r="H202"/>
  <c r="G202"/>
  <c r="O201"/>
  <c r="H201"/>
  <c r="G201"/>
  <c r="O200"/>
  <c r="O194"/>
  <c r="O193"/>
  <c r="O192"/>
  <c r="O191"/>
  <c r="O188"/>
  <c r="O187"/>
  <c r="O186"/>
  <c r="O182"/>
  <c r="O181"/>
  <c r="O180"/>
  <c r="O179"/>
  <c r="O176"/>
  <c r="O175"/>
  <c r="O174"/>
  <c r="O173"/>
  <c r="O170"/>
  <c r="O169"/>
  <c r="G169"/>
  <c r="O168"/>
  <c r="H167"/>
  <c r="O163"/>
  <c r="O162"/>
  <c r="A160"/>
  <c r="O158"/>
  <c r="O157"/>
  <c r="O156"/>
  <c r="A153"/>
  <c r="A133"/>
  <c r="A134" s="1"/>
  <c r="A135" s="1"/>
  <c r="A136" s="1"/>
  <c r="A137" s="1"/>
  <c r="A138" s="1"/>
  <c r="A139" s="1"/>
  <c r="A140" s="1"/>
  <c r="A141" s="1"/>
  <c r="A123"/>
  <c r="A124" s="1"/>
  <c r="A117"/>
  <c r="A118" s="1"/>
  <c r="A119" s="1"/>
  <c r="A103"/>
  <c r="A104" s="1"/>
  <c r="A105" s="1"/>
  <c r="A106" s="1"/>
  <c r="A107" s="1"/>
  <c r="A108" s="1"/>
  <c r="A109" s="1"/>
  <c r="A110" s="1"/>
  <c r="A92"/>
  <c r="A93" s="1"/>
  <c r="A86"/>
  <c r="A87" s="1"/>
  <c r="A88" s="1"/>
  <c r="A70"/>
  <c r="A71" s="1"/>
  <c r="A72" s="1"/>
  <c r="A73" s="1"/>
  <c r="A74" s="1"/>
  <c r="A75" s="1"/>
  <c r="A76" s="1"/>
  <c r="A77" s="1"/>
  <c r="A78" s="1"/>
  <c r="A58"/>
  <c r="A59" s="1"/>
  <c r="A60" s="1"/>
  <c r="A52"/>
  <c r="A53" s="1"/>
  <c r="A54" s="1"/>
  <c r="A39"/>
  <c r="A40" s="1"/>
  <c r="A41" s="1"/>
  <c r="A42" s="1"/>
  <c r="A43" s="1"/>
  <c r="A44" s="1"/>
  <c r="A45" s="1"/>
  <c r="A46" s="1"/>
  <c r="R403" i="1"/>
  <c r="Q403"/>
  <c r="S403" s="1"/>
  <c r="R402"/>
  <c r="Q402"/>
  <c r="S402" s="1"/>
  <c r="R401"/>
  <c r="Q401"/>
  <c r="R400"/>
  <c r="Q400"/>
  <c r="S400" s="1"/>
  <c r="R396"/>
  <c r="S396"/>
  <c r="J396"/>
  <c r="I396"/>
  <c r="H396"/>
  <c r="G396"/>
  <c r="R395"/>
  <c r="J395"/>
  <c r="I395"/>
  <c r="H395"/>
  <c r="G395"/>
  <c r="R394"/>
  <c r="J394"/>
  <c r="I394"/>
  <c r="H394"/>
  <c r="G394"/>
  <c r="R393"/>
  <c r="J393"/>
  <c r="I393"/>
  <c r="H393"/>
  <c r="G393"/>
  <c r="R390"/>
  <c r="Q390"/>
  <c r="J390"/>
  <c r="I390"/>
  <c r="H390"/>
  <c r="G390"/>
  <c r="R389"/>
  <c r="Q389"/>
  <c r="J389"/>
  <c r="I389"/>
  <c r="H389"/>
  <c r="G389"/>
  <c r="R388"/>
  <c r="J388"/>
  <c r="I388"/>
  <c r="H388"/>
  <c r="G388"/>
  <c r="R387"/>
  <c r="Q387"/>
  <c r="S387" s="1"/>
  <c r="R383"/>
  <c r="Q383"/>
  <c r="J383"/>
  <c r="J383" i="3" s="1"/>
  <c r="I383" i="1"/>
  <c r="I383" i="3" s="1"/>
  <c r="H383" i="1"/>
  <c r="G383"/>
  <c r="A383"/>
  <c r="R382"/>
  <c r="Q382"/>
  <c r="J382"/>
  <c r="J382" i="3" s="1"/>
  <c r="I382" i="1"/>
  <c r="I382" i="3" s="1"/>
  <c r="H382" i="1"/>
  <c r="G382"/>
  <c r="R381"/>
  <c r="Q381"/>
  <c r="J381"/>
  <c r="J381" i="3" s="1"/>
  <c r="I381" i="1"/>
  <c r="I381" i="3" s="1"/>
  <c r="H381" i="1"/>
  <c r="G381"/>
  <c r="R380"/>
  <c r="Q380"/>
  <c r="J380"/>
  <c r="J380" i="3" s="1"/>
  <c r="I380" i="1"/>
  <c r="I380" i="3" s="1"/>
  <c r="H380" i="1"/>
  <c r="G380"/>
  <c r="R379"/>
  <c r="Q379"/>
  <c r="J379"/>
  <c r="J379" i="3" s="1"/>
  <c r="I379" i="1"/>
  <c r="I379" i="3" s="1"/>
  <c r="H379" i="1"/>
  <c r="G379"/>
  <c r="R377"/>
  <c r="Q377"/>
  <c r="J377"/>
  <c r="J377" i="3" s="1"/>
  <c r="I377" i="1"/>
  <c r="I377" i="3" s="1"/>
  <c r="H377" i="1"/>
  <c r="G377"/>
  <c r="R376"/>
  <c r="Q376"/>
  <c r="J376"/>
  <c r="J376" i="3" s="1"/>
  <c r="I376" i="1"/>
  <c r="I376" i="3" s="1"/>
  <c r="H376" i="1"/>
  <c r="G376"/>
  <c r="R375"/>
  <c r="Q375"/>
  <c r="J375"/>
  <c r="J375" i="3" s="1"/>
  <c r="I375" i="1"/>
  <c r="I375" i="3" s="1"/>
  <c r="H375" i="1"/>
  <c r="G375"/>
  <c r="R374"/>
  <c r="Q374"/>
  <c r="J374"/>
  <c r="J374" i="3" s="1"/>
  <c r="I374" i="1"/>
  <c r="I374" i="3" s="1"/>
  <c r="H374" i="1"/>
  <c r="G374"/>
  <c r="R373"/>
  <c r="Q373"/>
  <c r="J373"/>
  <c r="J373" i="3" s="1"/>
  <c r="I373" i="1"/>
  <c r="I373" i="3" s="1"/>
  <c r="H373" i="1"/>
  <c r="G373"/>
  <c r="R372"/>
  <c r="Q372"/>
  <c r="J372"/>
  <c r="J372" i="3" s="1"/>
  <c r="I372" i="1"/>
  <c r="I372" i="3" s="1"/>
  <c r="H372" i="1"/>
  <c r="G372"/>
  <c r="R371"/>
  <c r="Q371"/>
  <c r="J371"/>
  <c r="J371" i="3" s="1"/>
  <c r="I371" i="1"/>
  <c r="I371" i="3" s="1"/>
  <c r="H371" i="1"/>
  <c r="G371"/>
  <c r="R370"/>
  <c r="Q370"/>
  <c r="J370"/>
  <c r="J370" i="3" s="1"/>
  <c r="I370" i="1"/>
  <c r="I370" i="3" s="1"/>
  <c r="H370" i="1"/>
  <c r="G370"/>
  <c r="R369"/>
  <c r="Q369"/>
  <c r="J369"/>
  <c r="J369" i="3" s="1"/>
  <c r="I369" i="1"/>
  <c r="I369" i="3" s="1"/>
  <c r="H369" i="1"/>
  <c r="G369"/>
  <c r="R368"/>
  <c r="Q368"/>
  <c r="J368"/>
  <c r="J368" i="3" s="1"/>
  <c r="I368" i="1"/>
  <c r="I368" i="3" s="1"/>
  <c r="H368" i="1"/>
  <c r="G368"/>
  <c r="R367"/>
  <c r="Q367"/>
  <c r="J367"/>
  <c r="J367" i="3" s="1"/>
  <c r="I367" i="1"/>
  <c r="I367" i="3" s="1"/>
  <c r="H367" i="1"/>
  <c r="G367"/>
  <c r="R366"/>
  <c r="Q366"/>
  <c r="J366"/>
  <c r="J366" i="3" s="1"/>
  <c r="I366" i="1"/>
  <c r="I366" i="3" s="1"/>
  <c r="H366" i="1"/>
  <c r="G366"/>
  <c r="R365"/>
  <c r="Q365"/>
  <c r="J365"/>
  <c r="J365" i="3" s="1"/>
  <c r="I365" i="1"/>
  <c r="I365" i="3" s="1"/>
  <c r="H365" i="1"/>
  <c r="G365"/>
  <c r="R364"/>
  <c r="Q364"/>
  <c r="J364"/>
  <c r="J364" i="3" s="1"/>
  <c r="I364" i="1"/>
  <c r="I364" i="3" s="1"/>
  <c r="H364" i="1"/>
  <c r="G364"/>
  <c r="A364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R363"/>
  <c r="Q363"/>
  <c r="J363"/>
  <c r="J363" i="3" s="1"/>
  <c r="I363" i="1"/>
  <c r="I363" i="3" s="1"/>
  <c r="H363" i="1"/>
  <c r="G363"/>
  <c r="R362"/>
  <c r="Q362"/>
  <c r="J362"/>
  <c r="J362" i="3" s="1"/>
  <c r="I362" i="1"/>
  <c r="I362" i="3" s="1"/>
  <c r="H362" i="1"/>
  <c r="G362"/>
  <c r="R361"/>
  <c r="Q361"/>
  <c r="J361"/>
  <c r="J361" i="3" s="1"/>
  <c r="I361" i="1"/>
  <c r="I361" i="3" s="1"/>
  <c r="H361" i="1"/>
  <c r="G361"/>
  <c r="Q360"/>
  <c r="J360"/>
  <c r="I360"/>
  <c r="H360"/>
  <c r="G360"/>
  <c r="R359"/>
  <c r="Q359"/>
  <c r="J359"/>
  <c r="J359" i="3" s="1"/>
  <c r="I359" i="1"/>
  <c r="I359" i="3" s="1"/>
  <c r="H359" i="1"/>
  <c r="G359"/>
  <c r="R358"/>
  <c r="Q358"/>
  <c r="J358"/>
  <c r="J358" i="3" s="1"/>
  <c r="I358" i="1"/>
  <c r="I358" i="3" s="1"/>
  <c r="H358" i="1"/>
  <c r="G358"/>
  <c r="Q357"/>
  <c r="J357"/>
  <c r="I357"/>
  <c r="H357"/>
  <c r="G357"/>
  <c r="R356"/>
  <c r="Q356"/>
  <c r="J356"/>
  <c r="J356" i="3" s="1"/>
  <c r="I356" i="1"/>
  <c r="I356" i="3" s="1"/>
  <c r="H356" i="1"/>
  <c r="G356"/>
  <c r="A356"/>
  <c r="A357" s="1"/>
  <c r="A358" s="1"/>
  <c r="A359" s="1"/>
  <c r="A360" s="1"/>
  <c r="A361" s="1"/>
  <c r="A362" s="1"/>
  <c r="Q355"/>
  <c r="J355"/>
  <c r="I355"/>
  <c r="H355"/>
  <c r="G355"/>
  <c r="R350"/>
  <c r="O350"/>
  <c r="Q350" s="1"/>
  <c r="J350"/>
  <c r="I350"/>
  <c r="H350"/>
  <c r="G350"/>
  <c r="R346"/>
  <c r="J346"/>
  <c r="I346"/>
  <c r="H346"/>
  <c r="G346"/>
  <c r="R345"/>
  <c r="J345"/>
  <c r="I345"/>
  <c r="H345"/>
  <c r="G345"/>
  <c r="A345"/>
  <c r="A346" s="1"/>
  <c r="R344"/>
  <c r="J344"/>
  <c r="I344"/>
  <c r="H344"/>
  <c r="G344"/>
  <c r="R343"/>
  <c r="J343"/>
  <c r="I343"/>
  <c r="H343"/>
  <c r="G343"/>
  <c r="R340"/>
  <c r="J340"/>
  <c r="I340"/>
  <c r="H340"/>
  <c r="G340"/>
  <c r="R335"/>
  <c r="O335"/>
  <c r="Q335" s="1"/>
  <c r="J335"/>
  <c r="I335"/>
  <c r="H335"/>
  <c r="G335"/>
  <c r="R332"/>
  <c r="Q332"/>
  <c r="J332"/>
  <c r="I332"/>
  <c r="H332"/>
  <c r="G332"/>
  <c r="A332"/>
  <c r="S331"/>
  <c r="R331"/>
  <c r="J331"/>
  <c r="I331"/>
  <c r="H331"/>
  <c r="G331"/>
  <c r="R328"/>
  <c r="Q328"/>
  <c r="S328" s="1"/>
  <c r="J328"/>
  <c r="I328"/>
  <c r="H328"/>
  <c r="G328"/>
  <c r="R327"/>
  <c r="Q327"/>
  <c r="S327" s="1"/>
  <c r="J327"/>
  <c r="I327"/>
  <c r="H327"/>
  <c r="G327"/>
  <c r="R324"/>
  <c r="Q324"/>
  <c r="S324" s="1"/>
  <c r="J324"/>
  <c r="J324" i="3" s="1"/>
  <c r="I324" i="1"/>
  <c r="I324" i="3" s="1"/>
  <c r="H324" i="1"/>
  <c r="G324"/>
  <c r="R323"/>
  <c r="Q323"/>
  <c r="S323" s="1"/>
  <c r="J323"/>
  <c r="J323" i="3" s="1"/>
  <c r="I323" i="1"/>
  <c r="I323" i="3" s="1"/>
  <c r="H323" i="1"/>
  <c r="G323"/>
  <c r="R322"/>
  <c r="Q322"/>
  <c r="J322"/>
  <c r="I322"/>
  <c r="H322"/>
  <c r="G322"/>
  <c r="R317"/>
  <c r="Q317"/>
  <c r="R316"/>
  <c r="Q316"/>
  <c r="R313"/>
  <c r="J313"/>
  <c r="I313"/>
  <c r="H313"/>
  <c r="G313"/>
  <c r="R312"/>
  <c r="R308"/>
  <c r="Q308"/>
  <c r="J308"/>
  <c r="J308" i="3" s="1"/>
  <c r="I308" i="1"/>
  <c r="I308" i="3" s="1"/>
  <c r="H308" i="1"/>
  <c r="G308"/>
  <c r="R307"/>
  <c r="Q307"/>
  <c r="J307"/>
  <c r="J307" i="3" s="1"/>
  <c r="I307" i="1"/>
  <c r="I307" i="3" s="1"/>
  <c r="H307" i="1"/>
  <c r="G307"/>
  <c r="R306"/>
  <c r="O306"/>
  <c r="Q306" s="1"/>
  <c r="J306"/>
  <c r="I306"/>
  <c r="H306"/>
  <c r="G306"/>
  <c r="R305"/>
  <c r="Q305"/>
  <c r="J305"/>
  <c r="I305"/>
  <c r="H305"/>
  <c r="G305"/>
  <c r="R304"/>
  <c r="Q304"/>
  <c r="J304"/>
  <c r="J304" i="3" s="1"/>
  <c r="I304" i="1"/>
  <c r="I304" i="3" s="1"/>
  <c r="H304" i="1"/>
  <c r="G304"/>
  <c r="R303"/>
  <c r="Q303"/>
  <c r="J303"/>
  <c r="J303" i="3" s="1"/>
  <c r="I303" i="1"/>
  <c r="I303" i="3" s="1"/>
  <c r="H303" i="1"/>
  <c r="G303"/>
  <c r="A303"/>
  <c r="A304" s="1"/>
  <c r="A305" s="1"/>
  <c r="A306" s="1"/>
  <c r="A307" s="1"/>
  <c r="A308" s="1"/>
  <c r="R302"/>
  <c r="J302"/>
  <c r="I302"/>
  <c r="H302"/>
  <c r="G302"/>
  <c r="R299"/>
  <c r="Q299"/>
  <c r="J299"/>
  <c r="J299" i="3" s="1"/>
  <c r="I299" i="1"/>
  <c r="I299" i="3" s="1"/>
  <c r="H299" i="1"/>
  <c r="G299"/>
  <c r="R298"/>
  <c r="Q298"/>
  <c r="J298"/>
  <c r="I298"/>
  <c r="H298"/>
  <c r="G298"/>
  <c r="R297"/>
  <c r="Q297"/>
  <c r="J297"/>
  <c r="I297"/>
  <c r="H297"/>
  <c r="G297"/>
  <c r="R296"/>
  <c r="Q296"/>
  <c r="J296"/>
  <c r="I296"/>
  <c r="H296"/>
  <c r="G296"/>
  <c r="R295"/>
  <c r="Q295"/>
  <c r="J295"/>
  <c r="I295"/>
  <c r="H295"/>
  <c r="G295"/>
  <c r="A295"/>
  <c r="A296" s="1"/>
  <c r="A297" s="1"/>
  <c r="A298" s="1"/>
  <c r="A299" s="1"/>
  <c r="R294"/>
  <c r="Q294"/>
  <c r="J294"/>
  <c r="I294"/>
  <c r="H294"/>
  <c r="G294"/>
  <c r="R293"/>
  <c r="Q293"/>
  <c r="J293"/>
  <c r="I293"/>
  <c r="H293"/>
  <c r="G293"/>
  <c r="R292"/>
  <c r="Q292"/>
  <c r="J292"/>
  <c r="I292"/>
  <c r="H292"/>
  <c r="G292"/>
  <c r="R291"/>
  <c r="Q291"/>
  <c r="I291"/>
  <c r="H291"/>
  <c r="G291"/>
  <c r="R290"/>
  <c r="Q290"/>
  <c r="J290"/>
  <c r="L290" s="1"/>
  <c r="I290"/>
  <c r="H290"/>
  <c r="G290"/>
  <c r="R289"/>
  <c r="Q289"/>
  <c r="J289"/>
  <c r="L289" s="1"/>
  <c r="I289"/>
  <c r="H289"/>
  <c r="G289"/>
  <c r="R285"/>
  <c r="Q285"/>
  <c r="J285"/>
  <c r="J285" i="3" s="1"/>
  <c r="I285" i="1"/>
  <c r="I285" i="3" s="1"/>
  <c r="H285" i="1"/>
  <c r="G285"/>
  <c r="R282"/>
  <c r="Q282"/>
  <c r="J282"/>
  <c r="I282"/>
  <c r="I282" i="3" s="1"/>
  <c r="H282" i="1"/>
  <c r="G282"/>
  <c r="R281"/>
  <c r="Q281"/>
  <c r="J281"/>
  <c r="I281"/>
  <c r="I281" i="3" s="1"/>
  <c r="H281" i="1"/>
  <c r="G281"/>
  <c r="R280"/>
  <c r="Q280"/>
  <c r="J280"/>
  <c r="I280"/>
  <c r="I280" i="3" s="1"/>
  <c r="H280" i="1"/>
  <c r="G280"/>
  <c r="R277"/>
  <c r="Q277"/>
  <c r="R276"/>
  <c r="Q276"/>
  <c r="R274"/>
  <c r="Q274"/>
  <c r="AE273"/>
  <c r="J273"/>
  <c r="I273"/>
  <c r="H273"/>
  <c r="G273"/>
  <c r="R272"/>
  <c r="Q272"/>
  <c r="J272"/>
  <c r="I272"/>
  <c r="H272"/>
  <c r="G272"/>
  <c r="R271"/>
  <c r="Q271"/>
  <c r="J271"/>
  <c r="I271"/>
  <c r="H271"/>
  <c r="G271"/>
  <c r="P269"/>
  <c r="J269"/>
  <c r="I269"/>
  <c r="H269"/>
  <c r="G269"/>
  <c r="R268"/>
  <c r="Q268"/>
  <c r="J268"/>
  <c r="I268"/>
  <c r="H268"/>
  <c r="G268"/>
  <c r="R267"/>
  <c r="Q267"/>
  <c r="J267"/>
  <c r="I267"/>
  <c r="H267"/>
  <c r="G267"/>
  <c r="G263"/>
  <c r="R260"/>
  <c r="Q260"/>
  <c r="J260"/>
  <c r="L260" s="1"/>
  <c r="I260"/>
  <c r="H260"/>
  <c r="G260"/>
  <c r="R259"/>
  <c r="Q259"/>
  <c r="J259"/>
  <c r="L259" s="1"/>
  <c r="I259"/>
  <c r="H259"/>
  <c r="G259"/>
  <c r="R258"/>
  <c r="Q258"/>
  <c r="AD258" s="1"/>
  <c r="J258"/>
  <c r="I258"/>
  <c r="G258"/>
  <c r="R255"/>
  <c r="Q255"/>
  <c r="R254"/>
  <c r="Q254"/>
  <c r="R253"/>
  <c r="Q253"/>
  <c r="AF251"/>
  <c r="AG251" s="1"/>
  <c r="R251"/>
  <c r="AF250"/>
  <c r="AG250" s="1"/>
  <c r="R250"/>
  <c r="R249"/>
  <c r="R248"/>
  <c r="Q248"/>
  <c r="J248"/>
  <c r="L248" s="1"/>
  <c r="I248"/>
  <c r="I248" i="3" s="1"/>
  <c r="H248" i="1"/>
  <c r="G248"/>
  <c r="A248"/>
  <c r="A252" s="1"/>
  <c r="A256" s="1"/>
  <c r="A257" s="1"/>
  <c r="R246"/>
  <c r="Q246"/>
  <c r="R245"/>
  <c r="R244"/>
  <c r="Q244"/>
  <c r="J244"/>
  <c r="L244" s="1"/>
  <c r="I244"/>
  <c r="H244"/>
  <c r="G244"/>
  <c r="R239"/>
  <c r="Q239"/>
  <c r="S239" s="1"/>
  <c r="R238"/>
  <c r="Q238"/>
  <c r="S238" s="1"/>
  <c r="R237"/>
  <c r="Q237"/>
  <c r="A235"/>
  <c r="A236" s="1"/>
  <c r="A244" s="1"/>
  <c r="R234"/>
  <c r="Q234"/>
  <c r="S234" s="1"/>
  <c r="R233"/>
  <c r="Q233"/>
  <c r="S233" s="1"/>
  <c r="R232"/>
  <c r="Q232"/>
  <c r="S232" s="1"/>
  <c r="R230"/>
  <c r="Q230"/>
  <c r="S230" s="1"/>
  <c r="R229"/>
  <c r="Q229"/>
  <c r="S229" s="1"/>
  <c r="R228"/>
  <c r="Q228"/>
  <c r="S228" s="1"/>
  <c r="R225"/>
  <c r="Q225"/>
  <c r="S225" s="1"/>
  <c r="A225"/>
  <c r="R224"/>
  <c r="Q224"/>
  <c r="S224" s="1"/>
  <c r="R223"/>
  <c r="Q223"/>
  <c r="S223" s="1"/>
  <c r="P219"/>
  <c r="R218"/>
  <c r="Q218"/>
  <c r="S218" s="1"/>
  <c r="R217"/>
  <c r="R219" s="1"/>
  <c r="Q217"/>
  <c r="Q219" s="1"/>
  <c r="Q214"/>
  <c r="J214"/>
  <c r="I214"/>
  <c r="H214"/>
  <c r="G214"/>
  <c r="Q213"/>
  <c r="J213"/>
  <c r="I213"/>
  <c r="H213"/>
  <c r="G213"/>
  <c r="Q212"/>
  <c r="J212"/>
  <c r="I212"/>
  <c r="H212"/>
  <c r="G212"/>
  <c r="A212"/>
  <c r="A213" s="1"/>
  <c r="A214" s="1"/>
  <c r="O211"/>
  <c r="Q211" s="1"/>
  <c r="J211"/>
  <c r="I211"/>
  <c r="H211"/>
  <c r="G211"/>
  <c r="R208"/>
  <c r="O208"/>
  <c r="Q208" s="1"/>
  <c r="J208"/>
  <c r="J208" i="3" s="1"/>
  <c r="I208" i="1"/>
  <c r="I208" i="3" s="1"/>
  <c r="H208" i="1"/>
  <c r="G208"/>
  <c r="R207"/>
  <c r="O207"/>
  <c r="Q207" s="1"/>
  <c r="J207"/>
  <c r="J207" i="3" s="1"/>
  <c r="I207" i="1"/>
  <c r="I207" i="3" s="1"/>
  <c r="H207" i="1"/>
  <c r="G207"/>
  <c r="R206"/>
  <c r="O206"/>
  <c r="Q206" s="1"/>
  <c r="S206" s="1"/>
  <c r="J206"/>
  <c r="I206"/>
  <c r="H206"/>
  <c r="G206"/>
  <c r="A206"/>
  <c r="A207" s="1"/>
  <c r="A208" s="1"/>
  <c r="R205"/>
  <c r="O205"/>
  <c r="Q205" s="1"/>
  <c r="J205"/>
  <c r="J205" i="3" s="1"/>
  <c r="I205" i="1"/>
  <c r="I205" i="3" s="1"/>
  <c r="H205" i="1"/>
  <c r="G205"/>
  <c r="R204"/>
  <c r="O204"/>
  <c r="Q204" s="1"/>
  <c r="J204"/>
  <c r="J204" i="3" s="1"/>
  <c r="I204" i="1"/>
  <c r="I204" i="3" s="1"/>
  <c r="H204" i="1"/>
  <c r="G204"/>
  <c r="R203"/>
  <c r="O203"/>
  <c r="Q203" s="1"/>
  <c r="S203" s="1"/>
  <c r="J203"/>
  <c r="I203"/>
  <c r="H203"/>
  <c r="G203"/>
  <c r="R202"/>
  <c r="O202"/>
  <c r="Q202" s="1"/>
  <c r="J202"/>
  <c r="J202" i="3" s="1"/>
  <c r="I202" i="1"/>
  <c r="I202" i="3" s="1"/>
  <c r="H202" i="1"/>
  <c r="G202"/>
  <c r="R201"/>
  <c r="O201"/>
  <c r="Q201" s="1"/>
  <c r="J201"/>
  <c r="J201" i="3" s="1"/>
  <c r="I201" i="1"/>
  <c r="I201" i="3" s="1"/>
  <c r="H201" i="1"/>
  <c r="G201"/>
  <c r="R200"/>
  <c r="O200"/>
  <c r="Q200" s="1"/>
  <c r="J200"/>
  <c r="I200"/>
  <c r="H200"/>
  <c r="G200"/>
  <c r="O194"/>
  <c r="O193"/>
  <c r="O192"/>
  <c r="O191"/>
  <c r="O188"/>
  <c r="O187"/>
  <c r="O186"/>
  <c r="O182"/>
  <c r="O181"/>
  <c r="O180"/>
  <c r="O179"/>
  <c r="O176"/>
  <c r="O175"/>
  <c r="O174"/>
  <c r="O173"/>
  <c r="R170"/>
  <c r="O170"/>
  <c r="Q170" s="1"/>
  <c r="S170" s="1"/>
  <c r="J170"/>
  <c r="J170" i="3" s="1"/>
  <c r="I170" i="1"/>
  <c r="I170" i="3" s="1"/>
  <c r="H170" i="1"/>
  <c r="G170"/>
  <c r="R169"/>
  <c r="O169"/>
  <c r="Q169" s="1"/>
  <c r="S169" s="1"/>
  <c r="J169"/>
  <c r="J169" i="3" s="1"/>
  <c r="I169" i="1"/>
  <c r="I169" i="3" s="1"/>
  <c r="H169" i="1"/>
  <c r="G169"/>
  <c r="R168"/>
  <c r="O168"/>
  <c r="Q168" s="1"/>
  <c r="S168" s="1"/>
  <c r="J168"/>
  <c r="I168"/>
  <c r="I168" i="3" s="1"/>
  <c r="H168" i="1"/>
  <c r="G168"/>
  <c r="R167"/>
  <c r="Q167"/>
  <c r="S167" s="1"/>
  <c r="J167"/>
  <c r="I167"/>
  <c r="H167"/>
  <c r="G167"/>
  <c r="O163"/>
  <c r="O162"/>
  <c r="A160"/>
  <c r="O158"/>
  <c r="O157"/>
  <c r="O156"/>
  <c r="A153"/>
  <c r="A133"/>
  <c r="A134" s="1"/>
  <c r="A135" s="1"/>
  <c r="A136" s="1"/>
  <c r="A137" s="1"/>
  <c r="A138" s="1"/>
  <c r="A139" s="1"/>
  <c r="A140" s="1"/>
  <c r="A141" s="1"/>
  <c r="A123"/>
  <c r="A124" s="1"/>
  <c r="A117"/>
  <c r="A118" s="1"/>
  <c r="A119" s="1"/>
  <c r="A103"/>
  <c r="A104" s="1"/>
  <c r="A105" s="1"/>
  <c r="A106" s="1"/>
  <c r="A107" s="1"/>
  <c r="A108" s="1"/>
  <c r="A109" s="1"/>
  <c r="A110" s="1"/>
  <c r="A92"/>
  <c r="A93" s="1"/>
  <c r="A86"/>
  <c r="A87" s="1"/>
  <c r="A88" s="1"/>
  <c r="A70"/>
  <c r="A71" s="1"/>
  <c r="A72" s="1"/>
  <c r="A73" s="1"/>
  <c r="A74" s="1"/>
  <c r="A75" s="1"/>
  <c r="A76" s="1"/>
  <c r="A77" s="1"/>
  <c r="A78" s="1"/>
  <c r="A58"/>
  <c r="A59" s="1"/>
  <c r="A60" s="1"/>
  <c r="A52"/>
  <c r="A53" s="1"/>
  <c r="A54" s="1"/>
  <c r="A39"/>
  <c r="A40" s="1"/>
  <c r="A41" s="1"/>
  <c r="A42" s="1"/>
  <c r="A43" s="1"/>
  <c r="A44" s="1"/>
  <c r="A45" s="1"/>
  <c r="A46" s="1"/>
  <c r="AE403" i="2"/>
  <c r="AD403"/>
  <c r="AE402"/>
  <c r="AD402"/>
  <c r="AE401"/>
  <c r="AD401"/>
  <c r="AE400"/>
  <c r="AD400"/>
  <c r="AE399"/>
  <c r="AD399"/>
  <c r="R396"/>
  <c r="O396"/>
  <c r="J396"/>
  <c r="I396"/>
  <c r="H396"/>
  <c r="H397" s="1"/>
  <c r="R395"/>
  <c r="J395"/>
  <c r="I395"/>
  <c r="R394"/>
  <c r="J394"/>
  <c r="I394"/>
  <c r="R393"/>
  <c r="J393"/>
  <c r="J397" s="1"/>
  <c r="I393"/>
  <c r="I397" s="1"/>
  <c r="AE392"/>
  <c r="AD392"/>
  <c r="O391"/>
  <c r="AE390"/>
  <c r="AD390"/>
  <c r="AE389"/>
  <c r="AD389"/>
  <c r="AD388"/>
  <c r="J388"/>
  <c r="J391" s="1"/>
  <c r="I388"/>
  <c r="I391" s="1"/>
  <c r="H388"/>
  <c r="H391" s="1"/>
  <c r="G388"/>
  <c r="G391" s="1"/>
  <c r="AE387"/>
  <c r="AD387"/>
  <c r="AE386"/>
  <c r="AD386"/>
  <c r="AE385"/>
  <c r="AD385"/>
  <c r="O384"/>
  <c r="H384"/>
  <c r="G384"/>
  <c r="AD383"/>
  <c r="S383"/>
  <c r="R383"/>
  <c r="A383"/>
  <c r="AD382"/>
  <c r="S382"/>
  <c r="R382"/>
  <c r="AD381"/>
  <c r="S381"/>
  <c r="R381"/>
  <c r="AD380"/>
  <c r="S380"/>
  <c r="R380"/>
  <c r="AD379"/>
  <c r="S379"/>
  <c r="R379"/>
  <c r="AD378"/>
  <c r="S378"/>
  <c r="R378"/>
  <c r="AD377"/>
  <c r="S377"/>
  <c r="R377"/>
  <c r="AD376"/>
  <c r="S376"/>
  <c r="R376"/>
  <c r="AD375"/>
  <c r="S375"/>
  <c r="R375"/>
  <c r="AD374"/>
  <c r="S374"/>
  <c r="R374"/>
  <c r="AD373"/>
  <c r="S373"/>
  <c r="R373"/>
  <c r="AD372"/>
  <c r="S372"/>
  <c r="R372"/>
  <c r="AD371"/>
  <c r="S371"/>
  <c r="R371"/>
  <c r="AD370"/>
  <c r="S370"/>
  <c r="R370"/>
  <c r="AD369"/>
  <c r="S369"/>
  <c r="R369"/>
  <c r="AD368"/>
  <c r="S368"/>
  <c r="R368"/>
  <c r="AD367"/>
  <c r="S367"/>
  <c r="R367"/>
  <c r="AD366"/>
  <c r="S366"/>
  <c r="R366"/>
  <c r="AD365"/>
  <c r="S365"/>
  <c r="R365"/>
  <c r="AD364"/>
  <c r="S364"/>
  <c r="R364"/>
  <c r="A364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D363"/>
  <c r="S363"/>
  <c r="R363"/>
  <c r="AD362"/>
  <c r="S362"/>
  <c r="R362"/>
  <c r="AD361"/>
  <c r="S361"/>
  <c r="R361"/>
  <c r="AD360"/>
  <c r="S360"/>
  <c r="R360"/>
  <c r="AD359"/>
  <c r="S359"/>
  <c r="R359"/>
  <c r="AD358"/>
  <c r="S358"/>
  <c r="R358"/>
  <c r="AD357"/>
  <c r="S357"/>
  <c r="R357"/>
  <c r="AD356"/>
  <c r="S356"/>
  <c r="R356"/>
  <c r="A356"/>
  <c r="A357" s="1"/>
  <c r="A358" s="1"/>
  <c r="A359" s="1"/>
  <c r="A360" s="1"/>
  <c r="A361" s="1"/>
  <c r="A362" s="1"/>
  <c r="AD355"/>
  <c r="S355"/>
  <c r="R355"/>
  <c r="AE354"/>
  <c r="AD354"/>
  <c r="AE353"/>
  <c r="AD353"/>
  <c r="R350"/>
  <c r="O350"/>
  <c r="J350"/>
  <c r="J351" s="1"/>
  <c r="I350"/>
  <c r="I351" s="1"/>
  <c r="H350"/>
  <c r="H351" s="1"/>
  <c r="G350"/>
  <c r="G351" s="1"/>
  <c r="AE349"/>
  <c r="AD349"/>
  <c r="J349"/>
  <c r="I349"/>
  <c r="AE348"/>
  <c r="AD348"/>
  <c r="H347"/>
  <c r="G347"/>
  <c r="AD346"/>
  <c r="R346"/>
  <c r="J346"/>
  <c r="I346"/>
  <c r="AD345"/>
  <c r="R345"/>
  <c r="J345"/>
  <c r="I345"/>
  <c r="A345"/>
  <c r="A346" s="1"/>
  <c r="AD344"/>
  <c r="R344"/>
  <c r="J344"/>
  <c r="I344"/>
  <c r="AD343"/>
  <c r="R343"/>
  <c r="J343"/>
  <c r="I343"/>
  <c r="AE342"/>
  <c r="AD342"/>
  <c r="O341"/>
  <c r="AD340"/>
  <c r="AD341" s="1"/>
  <c r="N3" i="4"/>
  <c r="R340" i="2"/>
  <c r="R341" s="1"/>
  <c r="J340"/>
  <c r="J341" s="1"/>
  <c r="I340"/>
  <c r="H340"/>
  <c r="H341" s="1"/>
  <c r="G340"/>
  <c r="G341" s="1"/>
  <c r="AE339"/>
  <c r="AD339"/>
  <c r="AE338"/>
  <c r="AD338"/>
  <c r="O336"/>
  <c r="R335"/>
  <c r="Q335"/>
  <c r="J335"/>
  <c r="I335"/>
  <c r="H335"/>
  <c r="H336" s="1"/>
  <c r="G335"/>
  <c r="G336" s="1"/>
  <c r="AE334"/>
  <c r="AD334"/>
  <c r="O333"/>
  <c r="H333"/>
  <c r="AD332"/>
  <c r="S332"/>
  <c r="R332"/>
  <c r="A332"/>
  <c r="AD331"/>
  <c r="AD333" s="1"/>
  <c r="S331"/>
  <c r="L3" i="4" s="1"/>
  <c r="R331" i="2"/>
  <c r="R333" s="1"/>
  <c r="J331"/>
  <c r="I331"/>
  <c r="AE330"/>
  <c r="AD330"/>
  <c r="O329"/>
  <c r="R328"/>
  <c r="Q328"/>
  <c r="J328"/>
  <c r="J329" s="1"/>
  <c r="I328"/>
  <c r="H328"/>
  <c r="G328"/>
  <c r="R327"/>
  <c r="Q327"/>
  <c r="I327"/>
  <c r="I329" s="1"/>
  <c r="H327"/>
  <c r="G327"/>
  <c r="G329" s="1"/>
  <c r="AE326"/>
  <c r="AD326"/>
  <c r="O325"/>
  <c r="R324"/>
  <c r="Q324"/>
  <c r="R323"/>
  <c r="Q323"/>
  <c r="R322"/>
  <c r="Q322"/>
  <c r="AE321"/>
  <c r="AD321"/>
  <c r="AE320"/>
  <c r="AD320"/>
  <c r="AE319"/>
  <c r="AD319"/>
  <c r="O318"/>
  <c r="G318"/>
  <c r="AE317"/>
  <c r="AD317"/>
  <c r="J317"/>
  <c r="I317"/>
  <c r="AE316"/>
  <c r="AE318" s="1"/>
  <c r="AD316"/>
  <c r="AD318" s="1"/>
  <c r="J316"/>
  <c r="I316"/>
  <c r="AE315"/>
  <c r="AD315"/>
  <c r="H314"/>
  <c r="G314"/>
  <c r="AD313"/>
  <c r="R313"/>
  <c r="R314" s="1"/>
  <c r="J313"/>
  <c r="J314" s="1"/>
  <c r="I313"/>
  <c r="I314" s="1"/>
  <c r="AE312"/>
  <c r="AD312"/>
  <c r="AD314" s="1"/>
  <c r="J312"/>
  <c r="AE311"/>
  <c r="AD311"/>
  <c r="AE310"/>
  <c r="AD310"/>
  <c r="H309"/>
  <c r="G309"/>
  <c r="R308"/>
  <c r="Q308"/>
  <c r="R307"/>
  <c r="Q307"/>
  <c r="R306"/>
  <c r="Q306"/>
  <c r="J306"/>
  <c r="I306"/>
  <c r="R305"/>
  <c r="Q305"/>
  <c r="J305"/>
  <c r="I305"/>
  <c r="R304"/>
  <c r="Q304"/>
  <c r="R303"/>
  <c r="Q303"/>
  <c r="A303"/>
  <c r="A304" s="1"/>
  <c r="A305" s="1"/>
  <c r="A306" s="1"/>
  <c r="A307" s="1"/>
  <c r="A308" s="1"/>
  <c r="R302"/>
  <c r="Q302"/>
  <c r="J302"/>
  <c r="I302"/>
  <c r="I309" s="1"/>
  <c r="AE301"/>
  <c r="AD301"/>
  <c r="R299"/>
  <c r="Q299"/>
  <c r="R298"/>
  <c r="Q298"/>
  <c r="J298"/>
  <c r="I298"/>
  <c r="R297"/>
  <c r="Q297"/>
  <c r="J297"/>
  <c r="I297"/>
  <c r="R296"/>
  <c r="Q296"/>
  <c r="J296"/>
  <c r="I296"/>
  <c r="R295"/>
  <c r="Q295"/>
  <c r="J295"/>
  <c r="I295"/>
  <c r="A295"/>
  <c r="A296" s="1"/>
  <c r="A297" s="1"/>
  <c r="A298" s="1"/>
  <c r="A299" s="1"/>
  <c r="R294"/>
  <c r="Q294"/>
  <c r="J294"/>
  <c r="I294"/>
  <c r="R293"/>
  <c r="Q293"/>
  <c r="J293"/>
  <c r="I293"/>
  <c r="H293"/>
  <c r="G293"/>
  <c r="R292"/>
  <c r="Q292"/>
  <c r="J292"/>
  <c r="I292"/>
  <c r="R291"/>
  <c r="Q291"/>
  <c r="J291"/>
  <c r="I291"/>
  <c r="H291"/>
  <c r="G291"/>
  <c r="R290"/>
  <c r="J290"/>
  <c r="I290"/>
  <c r="R289"/>
  <c r="Q289"/>
  <c r="J289"/>
  <c r="I289"/>
  <c r="H289"/>
  <c r="G289"/>
  <c r="AE288"/>
  <c r="AD288"/>
  <c r="J288"/>
  <c r="I288"/>
  <c r="AE287"/>
  <c r="AD287"/>
  <c r="R285"/>
  <c r="Q285"/>
  <c r="AE284"/>
  <c r="AD284"/>
  <c r="AE283"/>
  <c r="AD283"/>
  <c r="R282"/>
  <c r="O282"/>
  <c r="R281"/>
  <c r="O281"/>
  <c r="Q281" s="1"/>
  <c r="R280"/>
  <c r="O280"/>
  <c r="AD279"/>
  <c r="AD278"/>
  <c r="R277"/>
  <c r="Q277"/>
  <c r="R276"/>
  <c r="Q276"/>
  <c r="AD275"/>
  <c r="R274"/>
  <c r="Q274"/>
  <c r="R273"/>
  <c r="Q273"/>
  <c r="J273"/>
  <c r="I273"/>
  <c r="R272"/>
  <c r="Q272"/>
  <c r="J272"/>
  <c r="I272"/>
  <c r="H272"/>
  <c r="G272"/>
  <c r="R271"/>
  <c r="Q271"/>
  <c r="J271"/>
  <c r="I271"/>
  <c r="H271"/>
  <c r="G271"/>
  <c r="AD270"/>
  <c r="R270"/>
  <c r="R269"/>
  <c r="Q269"/>
  <c r="J269"/>
  <c r="I269"/>
  <c r="H269"/>
  <c r="G269"/>
  <c r="AI268"/>
  <c r="AI286" s="1"/>
  <c r="AI398" s="1"/>
  <c r="R268"/>
  <c r="Q268"/>
  <c r="J268"/>
  <c r="I268"/>
  <c r="H268"/>
  <c r="G268"/>
  <c r="R267"/>
  <c r="J267"/>
  <c r="I267"/>
  <c r="I286" s="1"/>
  <c r="H267"/>
  <c r="G267"/>
  <c r="AE266"/>
  <c r="AD266"/>
  <c r="AE265"/>
  <c r="AD265"/>
  <c r="AE264"/>
  <c r="AD264"/>
  <c r="O261"/>
  <c r="O262" s="1"/>
  <c r="R260"/>
  <c r="Q260"/>
  <c r="J260"/>
  <c r="L260" s="1"/>
  <c r="I260"/>
  <c r="H260"/>
  <c r="G260"/>
  <c r="R259"/>
  <c r="Q259"/>
  <c r="J259"/>
  <c r="I259"/>
  <c r="H259"/>
  <c r="G259"/>
  <c r="R258"/>
  <c r="Q258"/>
  <c r="J258"/>
  <c r="J261" s="1"/>
  <c r="J262" s="1"/>
  <c r="J263" s="1"/>
  <c r="I258"/>
  <c r="I261" s="1"/>
  <c r="I262" s="1"/>
  <c r="I263" s="1"/>
  <c r="H258"/>
  <c r="G258"/>
  <c r="AE257"/>
  <c r="AD257"/>
  <c r="AE256"/>
  <c r="AD256"/>
  <c r="AE255"/>
  <c r="AD255"/>
  <c r="AE254"/>
  <c r="AD254"/>
  <c r="AE253"/>
  <c r="AD253"/>
  <c r="AE252"/>
  <c r="AD252"/>
  <c r="AE251"/>
  <c r="AD251"/>
  <c r="AE250"/>
  <c r="AD250"/>
  <c r="AE249"/>
  <c r="AD249"/>
  <c r="R248"/>
  <c r="Q248"/>
  <c r="A248"/>
  <c r="A252" s="1"/>
  <c r="A256" s="1"/>
  <c r="A257" s="1"/>
  <c r="AD247"/>
  <c r="AE247"/>
  <c r="R247"/>
  <c r="AD246"/>
  <c r="AE246"/>
  <c r="R246"/>
  <c r="AD245"/>
  <c r="R245"/>
  <c r="R244"/>
  <c r="Q244"/>
  <c r="G244" i="3"/>
  <c r="AE243" i="2"/>
  <c r="AD243"/>
  <c r="AE242"/>
  <c r="AD242"/>
  <c r="O240"/>
  <c r="O241" s="1"/>
  <c r="H240"/>
  <c r="H241" s="1"/>
  <c r="G240"/>
  <c r="G241" s="1"/>
  <c r="AE239"/>
  <c r="AD239"/>
  <c r="AE238"/>
  <c r="AD238"/>
  <c r="AE237"/>
  <c r="AD237"/>
  <c r="AE236"/>
  <c r="AD236"/>
  <c r="AE235"/>
  <c r="AD235"/>
  <c r="A235"/>
  <c r="A236" s="1"/>
  <c r="A244" s="1"/>
  <c r="AE234"/>
  <c r="AD234"/>
  <c r="AE233"/>
  <c r="AD233"/>
  <c r="AE232"/>
  <c r="AD232"/>
  <c r="AE231"/>
  <c r="AD231"/>
  <c r="AE230"/>
  <c r="AD230"/>
  <c r="AE229"/>
  <c r="AD229"/>
  <c r="AE228"/>
  <c r="AD228"/>
  <c r="AE227"/>
  <c r="AD227"/>
  <c r="AE226"/>
  <c r="AD226"/>
  <c r="AE225"/>
  <c r="AD225"/>
  <c r="A225"/>
  <c r="AE224"/>
  <c r="AD224"/>
  <c r="AE223"/>
  <c r="AD223"/>
  <c r="AE222"/>
  <c r="AD222"/>
  <c r="AE221"/>
  <c r="AD221"/>
  <c r="AE220"/>
  <c r="AD220"/>
  <c r="O219"/>
  <c r="H219"/>
  <c r="G219"/>
  <c r="AD218"/>
  <c r="S218"/>
  <c r="AE218" s="1"/>
  <c r="R218"/>
  <c r="AD217"/>
  <c r="S217"/>
  <c r="R217"/>
  <c r="AE216"/>
  <c r="AD216"/>
  <c r="O214"/>
  <c r="J214"/>
  <c r="I214"/>
  <c r="H214"/>
  <c r="G214"/>
  <c r="AE213"/>
  <c r="AD213"/>
  <c r="AE212"/>
  <c r="AD212"/>
  <c r="A212"/>
  <c r="A213" s="1"/>
  <c r="A214" s="1"/>
  <c r="O211"/>
  <c r="J211"/>
  <c r="I211"/>
  <c r="I215" s="1"/>
  <c r="H211"/>
  <c r="G211"/>
  <c r="AE210"/>
  <c r="AD210"/>
  <c r="AE208"/>
  <c r="AD208"/>
  <c r="AE207"/>
  <c r="AD207"/>
  <c r="R206"/>
  <c r="J206"/>
  <c r="I206"/>
  <c r="H206"/>
  <c r="H209" s="1"/>
  <c r="G206"/>
  <c r="A206"/>
  <c r="A207" s="1"/>
  <c r="A208" s="1"/>
  <c r="AD205"/>
  <c r="S205"/>
  <c r="R205"/>
  <c r="AD204"/>
  <c r="S204"/>
  <c r="R204"/>
  <c r="R203"/>
  <c r="J203"/>
  <c r="I203"/>
  <c r="H203"/>
  <c r="G203"/>
  <c r="AD202"/>
  <c r="S202"/>
  <c r="R202"/>
  <c r="AD201"/>
  <c r="S201"/>
  <c r="R201"/>
  <c r="R200"/>
  <c r="J200"/>
  <c r="J209" s="1"/>
  <c r="I200"/>
  <c r="I209" s="1"/>
  <c r="H200"/>
  <c r="H200" i="3" s="1"/>
  <c r="G200" i="2"/>
  <c r="AE199"/>
  <c r="AD199"/>
  <c r="AE198"/>
  <c r="AD198"/>
  <c r="AE197"/>
  <c r="AD197"/>
  <c r="H195"/>
  <c r="H196" s="1"/>
  <c r="G195"/>
  <c r="G196" s="1"/>
  <c r="AE194"/>
  <c r="O194"/>
  <c r="AD194" s="1"/>
  <c r="AE193"/>
  <c r="O193"/>
  <c r="AD193" s="1"/>
  <c r="AE192"/>
  <c r="O192"/>
  <c r="AD192" s="1"/>
  <c r="AE191"/>
  <c r="AE195" s="1"/>
  <c r="O191"/>
  <c r="AE190"/>
  <c r="AD190"/>
  <c r="H189"/>
  <c r="G189"/>
  <c r="AE188"/>
  <c r="O188"/>
  <c r="AD188" s="1"/>
  <c r="AE187"/>
  <c r="O187"/>
  <c r="AD187" s="1"/>
  <c r="AE186"/>
  <c r="O186"/>
  <c r="AE185"/>
  <c r="AE189" s="1"/>
  <c r="AD185"/>
  <c r="AE184"/>
  <c r="AD184"/>
  <c r="H183"/>
  <c r="G183"/>
  <c r="AE182"/>
  <c r="O182"/>
  <c r="AD182" s="1"/>
  <c r="AE181"/>
  <c r="O181"/>
  <c r="AD181" s="1"/>
  <c r="AE180"/>
  <c r="O180"/>
  <c r="AD180" s="1"/>
  <c r="AE179"/>
  <c r="AE183" s="1"/>
  <c r="O179"/>
  <c r="O183" s="1"/>
  <c r="AE178"/>
  <c r="AD178"/>
  <c r="AE176"/>
  <c r="O176"/>
  <c r="AD176" s="1"/>
  <c r="J176"/>
  <c r="I176"/>
  <c r="H176"/>
  <c r="G176"/>
  <c r="AE175"/>
  <c r="O175"/>
  <c r="AD175" s="1"/>
  <c r="J175"/>
  <c r="I175"/>
  <c r="H175"/>
  <c r="H177" s="1"/>
  <c r="G175"/>
  <c r="G177" s="1"/>
  <c r="AE174"/>
  <c r="O174"/>
  <c r="AD174" s="1"/>
  <c r="AE173"/>
  <c r="AE177" s="1"/>
  <c r="O173"/>
  <c r="O177" s="1"/>
  <c r="AE172"/>
  <c r="AD172"/>
  <c r="G171"/>
  <c r="O170"/>
  <c r="O169"/>
  <c r="O168"/>
  <c r="Q167"/>
  <c r="AE166"/>
  <c r="AD166"/>
  <c r="H165"/>
  <c r="G165"/>
  <c r="AE164"/>
  <c r="AD164"/>
  <c r="AE163"/>
  <c r="O163"/>
  <c r="AD163" s="1"/>
  <c r="AE162"/>
  <c r="O162"/>
  <c r="O165" s="1"/>
  <c r="AE161"/>
  <c r="AE165" s="1"/>
  <c r="AD161"/>
  <c r="AE160"/>
  <c r="AD160"/>
  <c r="A160"/>
  <c r="AE158"/>
  <c r="O158"/>
  <c r="AD158" s="1"/>
  <c r="AE157"/>
  <c r="O157"/>
  <c r="AD157" s="1"/>
  <c r="J157"/>
  <c r="I157"/>
  <c r="H157"/>
  <c r="H159" s="1"/>
  <c r="G157"/>
  <c r="G159" s="1"/>
  <c r="AE156"/>
  <c r="O156"/>
  <c r="O159" s="1"/>
  <c r="AE155"/>
  <c r="AD155"/>
  <c r="AE154"/>
  <c r="AE159" s="1"/>
  <c r="AD154"/>
  <c r="AE153"/>
  <c r="AD153"/>
  <c r="A153"/>
  <c r="AE152"/>
  <c r="AD152"/>
  <c r="AE151"/>
  <c r="AD151"/>
  <c r="AE150"/>
  <c r="AD150"/>
  <c r="AE149"/>
  <c r="AD149"/>
  <c r="AE148"/>
  <c r="AD148"/>
  <c r="AE147"/>
  <c r="AD147"/>
  <c r="AE146"/>
  <c r="AD146"/>
  <c r="AE145"/>
  <c r="AD145"/>
  <c r="AE144"/>
  <c r="AD144"/>
  <c r="AE143"/>
  <c r="AD143"/>
  <c r="AE142"/>
  <c r="AD142"/>
  <c r="AE141"/>
  <c r="AD141"/>
  <c r="AE140"/>
  <c r="AD140"/>
  <c r="AE139"/>
  <c r="AD139"/>
  <c r="AE138"/>
  <c r="AD138"/>
  <c r="AE137"/>
  <c r="AD137"/>
  <c r="AE136"/>
  <c r="AD136"/>
  <c r="AE135"/>
  <c r="AD135"/>
  <c r="AE134"/>
  <c r="AD134"/>
  <c r="AE133"/>
  <c r="AD133"/>
  <c r="A133"/>
  <c r="A134" s="1"/>
  <c r="A135" s="1"/>
  <c r="A136" s="1"/>
  <c r="A137" s="1"/>
  <c r="A138" s="1"/>
  <c r="A139" s="1"/>
  <c r="A140" s="1"/>
  <c r="A141" s="1"/>
  <c r="AE132"/>
  <c r="AD132"/>
  <c r="AE131"/>
  <c r="AD131"/>
  <c r="AE130"/>
  <c r="AD130"/>
  <c r="AE129"/>
  <c r="AD129"/>
  <c r="AE128"/>
  <c r="AD128"/>
  <c r="AE127"/>
  <c r="AD127"/>
  <c r="AE126"/>
  <c r="AD126"/>
  <c r="AE125"/>
  <c r="AD125"/>
  <c r="AE124"/>
  <c r="AD124"/>
  <c r="AE123"/>
  <c r="AD123"/>
  <c r="A123"/>
  <c r="A124" s="1"/>
  <c r="AE122"/>
  <c r="AD122"/>
  <c r="AE121"/>
  <c r="AD121"/>
  <c r="AE120"/>
  <c r="AD120"/>
  <c r="AE119"/>
  <c r="AD119"/>
  <c r="AE118"/>
  <c r="AD118"/>
  <c r="AE117"/>
  <c r="AD117"/>
  <c r="A117"/>
  <c r="A118" s="1"/>
  <c r="A119" s="1"/>
  <c r="AE116"/>
  <c r="AD116"/>
  <c r="AE115"/>
  <c r="AD115"/>
  <c r="AE114"/>
  <c r="AD114"/>
  <c r="AE113"/>
  <c r="AD113"/>
  <c r="AE112"/>
  <c r="AD112"/>
  <c r="AE111"/>
  <c r="AD111"/>
  <c r="AE110"/>
  <c r="AD110"/>
  <c r="AE109"/>
  <c r="AD109"/>
  <c r="AE108"/>
  <c r="AD108"/>
  <c r="AE107"/>
  <c r="AD107"/>
  <c r="AE106"/>
  <c r="AD106"/>
  <c r="AE105"/>
  <c r="AD105"/>
  <c r="AE104"/>
  <c r="AD104"/>
  <c r="AE103"/>
  <c r="AD103"/>
  <c r="A103"/>
  <c r="A104" s="1"/>
  <c r="A105" s="1"/>
  <c r="A106" s="1"/>
  <c r="A107" s="1"/>
  <c r="A108" s="1"/>
  <c r="A109" s="1"/>
  <c r="A110" s="1"/>
  <c r="AE102"/>
  <c r="AD102"/>
  <c r="AE101"/>
  <c r="AD101"/>
  <c r="AE100"/>
  <c r="AD100"/>
  <c r="AE99"/>
  <c r="AD99"/>
  <c r="AE98"/>
  <c r="AD98"/>
  <c r="AE97"/>
  <c r="AD97"/>
  <c r="AE96"/>
  <c r="AD96"/>
  <c r="AE95"/>
  <c r="AD95"/>
  <c r="AE94"/>
  <c r="AD94"/>
  <c r="AE93"/>
  <c r="AD93"/>
  <c r="AE92"/>
  <c r="AD92"/>
  <c r="A92"/>
  <c r="A93" s="1"/>
  <c r="AE91"/>
  <c r="AD91"/>
  <c r="AE90"/>
  <c r="AD90"/>
  <c r="AE89"/>
  <c r="AD89"/>
  <c r="AE88"/>
  <c r="AD88"/>
  <c r="AE87"/>
  <c r="AD87"/>
  <c r="AE86"/>
  <c r="AD86"/>
  <c r="A86"/>
  <c r="A87" s="1"/>
  <c r="A88" s="1"/>
  <c r="AE85"/>
  <c r="AD85"/>
  <c r="AE84"/>
  <c r="AD84"/>
  <c r="AE83"/>
  <c r="AD83"/>
  <c r="AE82"/>
  <c r="AD82"/>
  <c r="AE81"/>
  <c r="AD81"/>
  <c r="AE80"/>
  <c r="AD80"/>
  <c r="AE79"/>
  <c r="AD79"/>
  <c r="AE78"/>
  <c r="AD78"/>
  <c r="AE77"/>
  <c r="AD77"/>
  <c r="AE76"/>
  <c r="AD76"/>
  <c r="AE75"/>
  <c r="AD75"/>
  <c r="AE74"/>
  <c r="AD74"/>
  <c r="AE73"/>
  <c r="AD73"/>
  <c r="AE72"/>
  <c r="AD72"/>
  <c r="AE71"/>
  <c r="AD71"/>
  <c r="AE70"/>
  <c r="AD70"/>
  <c r="A70"/>
  <c r="A71" s="1"/>
  <c r="A72" s="1"/>
  <c r="A73" s="1"/>
  <c r="A74" s="1"/>
  <c r="A75" s="1"/>
  <c r="A76" s="1"/>
  <c r="A77" s="1"/>
  <c r="A78" s="1"/>
  <c r="AE69"/>
  <c r="AD69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58"/>
  <c r="A59" s="1"/>
  <c r="A60" s="1"/>
  <c r="AE57"/>
  <c r="AD57"/>
  <c r="AE56"/>
  <c r="AD56"/>
  <c r="AE55"/>
  <c r="AD55"/>
  <c r="AE54"/>
  <c r="AD54"/>
  <c r="AE53"/>
  <c r="AD53"/>
  <c r="AE52"/>
  <c r="AD52"/>
  <c r="A52"/>
  <c r="A53" s="1"/>
  <c r="A54" s="1"/>
  <c r="AE51"/>
  <c r="AD51"/>
  <c r="AE50"/>
  <c r="AD50"/>
  <c r="AE49"/>
  <c r="AD49"/>
  <c r="AE48"/>
  <c r="AD48"/>
  <c r="AE47"/>
  <c r="AD47"/>
  <c r="AE46"/>
  <c r="AD46"/>
  <c r="AE45"/>
  <c r="AD45"/>
  <c r="AE44"/>
  <c r="AD44"/>
  <c r="AE43"/>
  <c r="AD43"/>
  <c r="AE42"/>
  <c r="AD42"/>
  <c r="AE41"/>
  <c r="AD41"/>
  <c r="AE40"/>
  <c r="AD40"/>
  <c r="AE39"/>
  <c r="AD39"/>
  <c r="A39"/>
  <c r="A40" s="1"/>
  <c r="A41" s="1"/>
  <c r="A42" s="1"/>
  <c r="A43" s="1"/>
  <c r="A44" s="1"/>
  <c r="A45" s="1"/>
  <c r="A46" s="1"/>
  <c r="AE38"/>
  <c r="AD38"/>
  <c r="AE37"/>
  <c r="AD37"/>
  <c r="AE36"/>
  <c r="AD36"/>
  <c r="AE35"/>
  <c r="AD35"/>
  <c r="AE34"/>
  <c r="AD34"/>
  <c r="AE33"/>
  <c r="AD33"/>
  <c r="AE32"/>
  <c r="AD32"/>
  <c r="AE31"/>
  <c r="AD31"/>
  <c r="AE30"/>
  <c r="AD30"/>
  <c r="AE29"/>
  <c r="AD29"/>
  <c r="AE28"/>
  <c r="AD28"/>
  <c r="AE27"/>
  <c r="AD27"/>
  <c r="AE26"/>
  <c r="AD26"/>
  <c r="AE25"/>
  <c r="AD25"/>
  <c r="AE24"/>
  <c r="AD24"/>
  <c r="AE23"/>
  <c r="AD23"/>
  <c r="AE22"/>
  <c r="AD22"/>
  <c r="AE21"/>
  <c r="AD21"/>
  <c r="AE20"/>
  <c r="AD20"/>
  <c r="AE19"/>
  <c r="AD19"/>
  <c r="AE18"/>
  <c r="AD18"/>
  <c r="AE17"/>
  <c r="AD17"/>
  <c r="AE16"/>
  <c r="AD16"/>
  <c r="AE15"/>
  <c r="AD15"/>
  <c r="AE14"/>
  <c r="AD14"/>
  <c r="AE13"/>
  <c r="AD13"/>
  <c r="AE12"/>
  <c r="AD12"/>
  <c r="AE11"/>
  <c r="AD11"/>
  <c r="AE10"/>
  <c r="AD10"/>
  <c r="U260" l="1"/>
  <c r="L261"/>
  <c r="S260"/>
  <c r="S261" s="1"/>
  <c r="J309"/>
  <c r="I300"/>
  <c r="J300"/>
  <c r="J286"/>
  <c r="S290" i="1"/>
  <c r="S290" i="3" s="1"/>
  <c r="L290"/>
  <c r="S289" i="1"/>
  <c r="L300"/>
  <c r="L300" i="3" s="1"/>
  <c r="C53" i="7" s="1"/>
  <c r="L289" i="3"/>
  <c r="S260" i="1"/>
  <c r="L260" i="3"/>
  <c r="S259" i="1"/>
  <c r="L259" i="3"/>
  <c r="S248" i="1"/>
  <c r="L248" i="3"/>
  <c r="L261" i="1"/>
  <c r="S244"/>
  <c r="L244" i="3"/>
  <c r="J282"/>
  <c r="J281"/>
  <c r="J280"/>
  <c r="I341" i="2"/>
  <c r="I347"/>
  <c r="J347"/>
  <c r="S388" i="3"/>
  <c r="J248"/>
  <c r="J215" i="2"/>
  <c r="J214" i="3"/>
  <c r="I214"/>
  <c r="R215" i="1"/>
  <c r="R211" i="3"/>
  <c r="S168"/>
  <c r="J168"/>
  <c r="S167"/>
  <c r="J393"/>
  <c r="J397" i="1"/>
  <c r="J397" i="3" s="1"/>
  <c r="J394"/>
  <c r="I395"/>
  <c r="I396"/>
  <c r="I393"/>
  <c r="I397" i="1"/>
  <c r="I397" i="3" s="1"/>
  <c r="I394"/>
  <c r="J395"/>
  <c r="J396"/>
  <c r="J391" i="1"/>
  <c r="J388" i="3"/>
  <c r="I388"/>
  <c r="I391" i="1"/>
  <c r="I391" i="3" s="1"/>
  <c r="L355" i="1"/>
  <c r="J355" i="3"/>
  <c r="J384" i="1"/>
  <c r="J384" i="3" s="1"/>
  <c r="L357" i="1"/>
  <c r="L357" i="3" s="1"/>
  <c r="J357"/>
  <c r="K360" i="1"/>
  <c r="K360" i="3" s="1"/>
  <c r="I360"/>
  <c r="K355" i="1"/>
  <c r="I355" i="3"/>
  <c r="I384" i="1"/>
  <c r="I384" i="3" s="1"/>
  <c r="K357" i="1"/>
  <c r="K357" i="3" s="1"/>
  <c r="I357"/>
  <c r="L360" i="1"/>
  <c r="L360" i="3" s="1"/>
  <c r="J360"/>
  <c r="J350"/>
  <c r="J351" i="1"/>
  <c r="J351" i="3" s="1"/>
  <c r="I351" i="1"/>
  <c r="I351" i="3" s="1"/>
  <c r="I350"/>
  <c r="J347" i="1"/>
  <c r="J343" i="3"/>
  <c r="J344"/>
  <c r="J345"/>
  <c r="J346"/>
  <c r="I345"/>
  <c r="I346"/>
  <c r="I343"/>
  <c r="I347" i="1"/>
  <c r="I344" i="3"/>
  <c r="J340"/>
  <c r="J341" i="1"/>
  <c r="I340" i="3"/>
  <c r="I341" i="1"/>
  <c r="I329"/>
  <c r="I329" i="3" s="1"/>
  <c r="I327"/>
  <c r="I328"/>
  <c r="J327"/>
  <c r="J329" i="1"/>
  <c r="J329" i="3" s="1"/>
  <c r="J328"/>
  <c r="I322"/>
  <c r="I325" i="1"/>
  <c r="I325" i="3" s="1"/>
  <c r="J322"/>
  <c r="J325" i="1"/>
  <c r="J325" i="3" s="1"/>
  <c r="I313"/>
  <c r="I314" i="1"/>
  <c r="I314" i="3" s="1"/>
  <c r="J313"/>
  <c r="J314" i="1"/>
  <c r="J309"/>
  <c r="J302" i="3"/>
  <c r="J305"/>
  <c r="J306"/>
  <c r="I302"/>
  <c r="I309" i="1"/>
  <c r="I309" i="3" s="1"/>
  <c r="I305"/>
  <c r="I306"/>
  <c r="I289"/>
  <c r="I300" i="1"/>
  <c r="I290" i="3"/>
  <c r="I291"/>
  <c r="I292"/>
  <c r="I293"/>
  <c r="I294"/>
  <c r="J295"/>
  <c r="J296"/>
  <c r="J297"/>
  <c r="J298"/>
  <c r="J289"/>
  <c r="J300" i="1"/>
  <c r="J300" i="3" s="1"/>
  <c r="J290"/>
  <c r="J291"/>
  <c r="J292"/>
  <c r="J293"/>
  <c r="J294"/>
  <c r="I295"/>
  <c r="I296"/>
  <c r="I297"/>
  <c r="I298"/>
  <c r="I286" i="1"/>
  <c r="I286" i="3" s="1"/>
  <c r="I267"/>
  <c r="I268"/>
  <c r="I269"/>
  <c r="J271"/>
  <c r="J272"/>
  <c r="J273"/>
  <c r="J267"/>
  <c r="J286" i="1"/>
  <c r="J268" i="3"/>
  <c r="J269"/>
  <c r="I271"/>
  <c r="I272"/>
  <c r="I273"/>
  <c r="I261" i="1"/>
  <c r="I244" i="3"/>
  <c r="J258"/>
  <c r="J259"/>
  <c r="J260"/>
  <c r="J244"/>
  <c r="J261" i="1"/>
  <c r="I258" i="3"/>
  <c r="I259"/>
  <c r="I260"/>
  <c r="I211"/>
  <c r="I215" i="1"/>
  <c r="J211" i="3"/>
  <c r="J215" i="1"/>
  <c r="J200" i="3"/>
  <c r="J209" i="1"/>
  <c r="J209" i="3" s="1"/>
  <c r="J203"/>
  <c r="I206"/>
  <c r="I209" i="1"/>
  <c r="I209" i="3" s="1"/>
  <c r="I200"/>
  <c r="I203"/>
  <c r="J206"/>
  <c r="I167"/>
  <c r="I171" i="1"/>
  <c r="J167" i="3"/>
  <c r="J171" i="1"/>
  <c r="S340" i="3"/>
  <c r="R341" i="1"/>
  <c r="R341" i="3" s="1"/>
  <c r="R340"/>
  <c r="R331"/>
  <c r="R333" i="1"/>
  <c r="R333" i="3" s="1"/>
  <c r="S331"/>
  <c r="Q285"/>
  <c r="H285"/>
  <c r="Q274"/>
  <c r="R398" i="2"/>
  <c r="R347"/>
  <c r="R345" i="3"/>
  <c r="R347" i="1"/>
  <c r="R347" i="3" s="1"/>
  <c r="R343"/>
  <c r="R344"/>
  <c r="S344"/>
  <c r="O3" i="4"/>
  <c r="S343" i="3"/>
  <c r="S345"/>
  <c r="I3" i="4"/>
  <c r="S313" i="3"/>
  <c r="R313"/>
  <c r="R312"/>
  <c r="R314" i="1"/>
  <c r="G300" i="2"/>
  <c r="H329"/>
  <c r="Q350"/>
  <c r="AD384"/>
  <c r="O397"/>
  <c r="H286"/>
  <c r="AD391"/>
  <c r="G209"/>
  <c r="AD347"/>
  <c r="AE217"/>
  <c r="O171"/>
  <c r="AD240"/>
  <c r="AD241" s="1"/>
  <c r="S207" i="1"/>
  <c r="S208"/>
  <c r="AD244"/>
  <c r="R273"/>
  <c r="S317"/>
  <c r="R355"/>
  <c r="S356"/>
  <c r="R357"/>
  <c r="R357" i="3" s="1"/>
  <c r="S361" i="1"/>
  <c r="S362"/>
  <c r="S363"/>
  <c r="S383"/>
  <c r="S401"/>
  <c r="S201"/>
  <c r="S202"/>
  <c r="S204"/>
  <c r="S205"/>
  <c r="AD248"/>
  <c r="Q269"/>
  <c r="S358"/>
  <c r="S359"/>
  <c r="R360"/>
  <c r="R360" i="3" s="1"/>
  <c r="S364" i="1"/>
  <c r="S365"/>
  <c r="S366"/>
  <c r="S367"/>
  <c r="S368"/>
  <c r="S369"/>
  <c r="S370"/>
  <c r="S371"/>
  <c r="S372"/>
  <c r="S373"/>
  <c r="S374"/>
  <c r="S375"/>
  <c r="S376"/>
  <c r="S377"/>
  <c r="S379"/>
  <c r="S380"/>
  <c r="S381"/>
  <c r="S382"/>
  <c r="AD219" i="2"/>
  <c r="AD259" i="1"/>
  <c r="AD260"/>
  <c r="S251" i="3"/>
  <c r="S249"/>
  <c r="S250"/>
  <c r="AD167" i="2"/>
  <c r="AE202"/>
  <c r="AE204"/>
  <c r="AD244"/>
  <c r="AD248"/>
  <c r="AD259"/>
  <c r="AD260"/>
  <c r="AE275"/>
  <c r="AE279"/>
  <c r="AD289"/>
  <c r="AD323"/>
  <c r="AD324"/>
  <c r="AD328"/>
  <c r="AE343"/>
  <c r="AE346"/>
  <c r="AE357"/>
  <c r="AE359"/>
  <c r="AE361"/>
  <c r="AE363"/>
  <c r="AE364"/>
  <c r="AE366"/>
  <c r="AE368"/>
  <c r="AE370"/>
  <c r="AE372"/>
  <c r="AE374"/>
  <c r="AE376"/>
  <c r="AE378"/>
  <c r="AE380"/>
  <c r="AE382"/>
  <c r="AE383"/>
  <c r="AE201"/>
  <c r="AE205"/>
  <c r="AE245"/>
  <c r="AE270"/>
  <c r="AE278"/>
  <c r="AD285"/>
  <c r="AD291"/>
  <c r="AD292"/>
  <c r="AD293"/>
  <c r="AD294"/>
  <c r="AD296"/>
  <c r="AD298"/>
  <c r="AD303"/>
  <c r="AD305"/>
  <c r="AD307"/>
  <c r="AE332"/>
  <c r="AE344"/>
  <c r="AE345"/>
  <c r="AE356"/>
  <c r="AE358"/>
  <c r="AE360"/>
  <c r="AE362"/>
  <c r="AE365"/>
  <c r="AE367"/>
  <c r="AE369"/>
  <c r="AE371"/>
  <c r="AE373"/>
  <c r="AE375"/>
  <c r="AE377"/>
  <c r="AE379"/>
  <c r="AE381"/>
  <c r="AE388"/>
  <c r="AE391" s="1"/>
  <c r="O171" i="3"/>
  <c r="H300" i="2"/>
  <c r="G215"/>
  <c r="O215"/>
  <c r="G286"/>
  <c r="H214" i="3"/>
  <c r="H215" i="2"/>
  <c r="Q206"/>
  <c r="Q211"/>
  <c r="AE219"/>
  <c r="Q290"/>
  <c r="AE340"/>
  <c r="AE341" s="1"/>
  <c r="G211" i="3"/>
  <c r="H244"/>
  <c r="H203"/>
  <c r="G203"/>
  <c r="G206"/>
  <c r="H397"/>
  <c r="G397"/>
  <c r="H391"/>
  <c r="G391"/>
  <c r="H384"/>
  <c r="G384"/>
  <c r="G347"/>
  <c r="H347"/>
  <c r="G333"/>
  <c r="H333"/>
  <c r="G329"/>
  <c r="H329"/>
  <c r="H314"/>
  <c r="G314"/>
  <c r="H309"/>
  <c r="G309"/>
  <c r="G300"/>
  <c r="H300"/>
  <c r="G286"/>
  <c r="S360" i="1"/>
  <c r="S360" i="3" s="1"/>
  <c r="G167"/>
  <c r="G168"/>
  <c r="H169"/>
  <c r="G170"/>
  <c r="S335" i="1"/>
  <c r="G336"/>
  <c r="G336" i="3"/>
  <c r="H341" i="1"/>
  <c r="H341" i="3"/>
  <c r="G171" i="1"/>
  <c r="H215"/>
  <c r="Q273"/>
  <c r="G286"/>
  <c r="G300"/>
  <c r="G309"/>
  <c r="G314"/>
  <c r="H329"/>
  <c r="H333"/>
  <c r="H347"/>
  <c r="G351"/>
  <c r="S355"/>
  <c r="S357"/>
  <c r="S357" i="3" s="1"/>
  <c r="H384" i="1"/>
  <c r="H391"/>
  <c r="H397"/>
  <c r="H336"/>
  <c r="H336" i="3"/>
  <c r="H171" i="1"/>
  <c r="G215"/>
  <c r="H286"/>
  <c r="H300"/>
  <c r="H309"/>
  <c r="H314"/>
  <c r="G329"/>
  <c r="G333"/>
  <c r="G347"/>
  <c r="H351"/>
  <c r="G384"/>
  <c r="G391"/>
  <c r="G397"/>
  <c r="G171" i="3"/>
  <c r="G262"/>
  <c r="G261"/>
  <c r="H325"/>
  <c r="H261"/>
  <c r="G325"/>
  <c r="S200" i="1"/>
  <c r="G262"/>
  <c r="S350"/>
  <c r="H262"/>
  <c r="O171"/>
  <c r="S217"/>
  <c r="S219" s="1"/>
  <c r="S237"/>
  <c r="G261"/>
  <c r="R269"/>
  <c r="S322"/>
  <c r="S332"/>
  <c r="G341"/>
  <c r="S346" i="3"/>
  <c r="H261" i="1"/>
  <c r="S316"/>
  <c r="S394"/>
  <c r="O263" i="2"/>
  <c r="AD268"/>
  <c r="S396"/>
  <c r="AD156"/>
  <c r="AD159" s="1"/>
  <c r="AE167"/>
  <c r="Q168"/>
  <c r="Q169"/>
  <c r="Q170"/>
  <c r="AD200"/>
  <c r="Q203"/>
  <c r="O209"/>
  <c r="Q214"/>
  <c r="O286"/>
  <c r="Q267"/>
  <c r="AD162"/>
  <c r="AD165" s="1"/>
  <c r="AD173"/>
  <c r="AD177" s="1"/>
  <c r="AD179"/>
  <c r="AD183" s="1"/>
  <c r="AD186"/>
  <c r="AD189" s="1"/>
  <c r="AD191"/>
  <c r="AD195" s="1"/>
  <c r="S206"/>
  <c r="AD258"/>
  <c r="AD269"/>
  <c r="AD271"/>
  <c r="AD272"/>
  <c r="AD273"/>
  <c r="AD274"/>
  <c r="AD276"/>
  <c r="AD277"/>
  <c r="AD281"/>
  <c r="AD295"/>
  <c r="AD297"/>
  <c r="AD299"/>
  <c r="O300"/>
  <c r="AD302"/>
  <c r="AD304"/>
  <c r="AD306"/>
  <c r="AD308"/>
  <c r="O309"/>
  <c r="AE331"/>
  <c r="AE333" s="1"/>
  <c r="S335"/>
  <c r="AD335"/>
  <c r="AD336" s="1"/>
  <c r="S350"/>
  <c r="AD350"/>
  <c r="AD351" s="1"/>
  <c r="AE355"/>
  <c r="S394"/>
  <c r="AD394"/>
  <c r="AD396"/>
  <c r="Q280"/>
  <c r="Q282"/>
  <c r="AE313"/>
  <c r="AE314" s="1"/>
  <c r="S322"/>
  <c r="AD322"/>
  <c r="AD325" s="1"/>
  <c r="S323"/>
  <c r="S324"/>
  <c r="S327"/>
  <c r="AD327"/>
  <c r="AD329" s="1"/>
  <c r="S328"/>
  <c r="L262" l="1"/>
  <c r="L263" s="1"/>
  <c r="L398"/>
  <c r="S262"/>
  <c r="S263" s="1"/>
  <c r="E3" i="4" s="1"/>
  <c r="S398" i="2"/>
  <c r="U261"/>
  <c r="AB260"/>
  <c r="U260" i="3"/>
  <c r="AE260" s="1"/>
  <c r="J309"/>
  <c r="I300"/>
  <c r="J398" i="2"/>
  <c r="S300" i="1"/>
  <c r="G53" i="7"/>
  <c r="C66"/>
  <c r="S261" i="1"/>
  <c r="L262"/>
  <c r="L398"/>
  <c r="L261" i="3"/>
  <c r="S302"/>
  <c r="S289"/>
  <c r="S267"/>
  <c r="J286"/>
  <c r="I341"/>
  <c r="I398" i="2"/>
  <c r="R2" i="4"/>
  <c r="R4" s="1"/>
  <c r="S391" i="3"/>
  <c r="S407" s="1"/>
  <c r="J391"/>
  <c r="I347"/>
  <c r="J347"/>
  <c r="J341"/>
  <c r="J314"/>
  <c r="S248"/>
  <c r="S244"/>
  <c r="S260"/>
  <c r="S259"/>
  <c r="S258"/>
  <c r="S211"/>
  <c r="R215"/>
  <c r="I215"/>
  <c r="J215"/>
  <c r="S171"/>
  <c r="S2" i="4"/>
  <c r="S394" i="3"/>
  <c r="R355"/>
  <c r="R384" i="1"/>
  <c r="R384" i="3" s="1"/>
  <c r="L355"/>
  <c r="S355"/>
  <c r="K355"/>
  <c r="K384" i="1"/>
  <c r="J262"/>
  <c r="J261" i="3"/>
  <c r="I262" i="1"/>
  <c r="I261" i="3"/>
  <c r="J171"/>
  <c r="J398" i="1"/>
  <c r="J196"/>
  <c r="I196"/>
  <c r="I196" i="3" s="1"/>
  <c r="I171"/>
  <c r="I398" i="1"/>
  <c r="N2" i="4"/>
  <c r="N4" s="1"/>
  <c r="S341" i="3"/>
  <c r="L2" i="4"/>
  <c r="L4" s="1"/>
  <c r="S333" i="3"/>
  <c r="S273"/>
  <c r="Q273"/>
  <c r="H273"/>
  <c r="R273"/>
  <c r="R286" i="1"/>
  <c r="R286" i="3" s="1"/>
  <c r="F3" i="4"/>
  <c r="S285" i="3"/>
  <c r="S274"/>
  <c r="Q286"/>
  <c r="E51" i="7" s="1"/>
  <c r="E66" s="1"/>
  <c r="H286" i="3"/>
  <c r="S347"/>
  <c r="R398" i="1"/>
  <c r="R314" i="3"/>
  <c r="S312"/>
  <c r="S245"/>
  <c r="AE384" i="2"/>
  <c r="AD168"/>
  <c r="AE347"/>
  <c r="AD309"/>
  <c r="AD261"/>
  <c r="AD262" s="1"/>
  <c r="AD263" s="1"/>
  <c r="AE240"/>
  <c r="AE241" s="1"/>
  <c r="H262" i="3"/>
  <c r="AE298" i="2"/>
  <c r="AE308"/>
  <c r="AE281"/>
  <c r="AE276"/>
  <c r="AE269"/>
  <c r="AE248"/>
  <c r="AE169"/>
  <c r="AE274"/>
  <c r="AE272"/>
  <c r="AD290"/>
  <c r="AD300" s="1"/>
  <c r="AD211"/>
  <c r="AE324"/>
  <c r="AE305"/>
  <c r="AE294"/>
  <c r="AE292"/>
  <c r="AE394"/>
  <c r="AE290"/>
  <c r="AE277"/>
  <c r="AE259"/>
  <c r="AE258"/>
  <c r="AE206"/>
  <c r="AD267"/>
  <c r="AE328"/>
  <c r="AE323"/>
  <c r="AE307"/>
  <c r="AE303"/>
  <c r="AE296"/>
  <c r="AE293"/>
  <c r="AE291"/>
  <c r="AE285"/>
  <c r="AE304"/>
  <c r="AE299"/>
  <c r="AE297"/>
  <c r="AE295"/>
  <c r="AE260"/>
  <c r="AE244"/>
  <c r="AE211"/>
  <c r="AE306"/>
  <c r="AE268"/>
  <c r="AE170"/>
  <c r="AE168"/>
  <c r="AE171" s="1"/>
  <c r="AE273"/>
  <c r="AE271"/>
  <c r="AD206"/>
  <c r="AE396"/>
  <c r="G214" i="3"/>
  <c r="AD214" i="2"/>
  <c r="H171" i="3"/>
  <c r="H211"/>
  <c r="G263"/>
  <c r="H206"/>
  <c r="G200"/>
  <c r="G341"/>
  <c r="H263"/>
  <c r="H263" i="1"/>
  <c r="G398"/>
  <c r="AE289" i="2"/>
  <c r="AD393"/>
  <c r="AE350"/>
  <c r="AE351" s="1"/>
  <c r="AE302"/>
  <c r="AD170"/>
  <c r="S395"/>
  <c r="AE327"/>
  <c r="AE329" s="1"/>
  <c r="AE322"/>
  <c r="S203"/>
  <c r="S200"/>
  <c r="AD395"/>
  <c r="AD280"/>
  <c r="AE335"/>
  <c r="AE336" s="1"/>
  <c r="AD282"/>
  <c r="O398"/>
  <c r="AD203"/>
  <c r="AD169"/>
  <c r="AD171" s="1"/>
  <c r="AB261" l="1"/>
  <c r="AD260" i="3"/>
  <c r="AB260"/>
  <c r="AF260" s="1"/>
  <c r="U262" i="2"/>
  <c r="U398"/>
  <c r="U398" i="3" s="1"/>
  <c r="U261"/>
  <c r="AE261" s="1"/>
  <c r="S398" i="1"/>
  <c r="S262"/>
  <c r="S263" s="1"/>
  <c r="L263"/>
  <c r="L263" i="3" s="1"/>
  <c r="C68" i="7" s="1"/>
  <c r="L262" i="3"/>
  <c r="E89" i="7"/>
  <c r="G51"/>
  <c r="G66" s="1"/>
  <c r="H2" i="4"/>
  <c r="H4" s="1"/>
  <c r="S309" i="3"/>
  <c r="G2" i="4"/>
  <c r="G4" s="1"/>
  <c r="S300" i="3"/>
  <c r="AE261" i="2"/>
  <c r="AE262" s="1"/>
  <c r="AE263" s="1"/>
  <c r="O2" i="4"/>
  <c r="O4" s="1"/>
  <c r="D2"/>
  <c r="D4" s="1"/>
  <c r="S215" i="3"/>
  <c r="R398"/>
  <c r="R403" s="1"/>
  <c r="I398"/>
  <c r="I403" s="1"/>
  <c r="B2" i="4"/>
  <c r="B4" s="1"/>
  <c r="S196" i="3"/>
  <c r="J398"/>
  <c r="J403" s="1"/>
  <c r="J196"/>
  <c r="S3" i="4"/>
  <c r="U3" s="1"/>
  <c r="S393" i="3"/>
  <c r="S395"/>
  <c r="S397"/>
  <c r="K398" i="1"/>
  <c r="K384" i="3"/>
  <c r="Q2" i="4"/>
  <c r="Q4" s="1"/>
  <c r="S384" i="3"/>
  <c r="L384"/>
  <c r="I263" i="1"/>
  <c r="I263" i="3" s="1"/>
  <c r="I262"/>
  <c r="J263" i="1"/>
  <c r="J262" i="3"/>
  <c r="F403"/>
  <c r="Q398"/>
  <c r="F2" i="4"/>
  <c r="F4" s="1"/>
  <c r="S286" i="3"/>
  <c r="I2" i="4"/>
  <c r="I4" s="1"/>
  <c r="S314" i="3"/>
  <c r="S261"/>
  <c r="AD209" i="2"/>
  <c r="AD286"/>
  <c r="AD215"/>
  <c r="AD196"/>
  <c r="AE196"/>
  <c r="AE325"/>
  <c r="AE309"/>
  <c r="AD397"/>
  <c r="AD398" s="1"/>
  <c r="AE300"/>
  <c r="H398" i="1"/>
  <c r="AE200" i="2"/>
  <c r="AE203"/>
  <c r="AE267"/>
  <c r="AE214"/>
  <c r="AE215" s="1"/>
  <c r="AE282"/>
  <c r="AE393"/>
  <c r="AE395"/>
  <c r="AE280"/>
  <c r="H215" i="3"/>
  <c r="G215"/>
  <c r="G398"/>
  <c r="H209"/>
  <c r="G209"/>
  <c r="H398"/>
  <c r="S4" i="4" l="1"/>
  <c r="AB262" i="2"/>
  <c r="AB398"/>
  <c r="AD261" i="3"/>
  <c r="AB261"/>
  <c r="AF261" s="1"/>
  <c r="U403"/>
  <c r="AE398"/>
  <c r="U263" i="2"/>
  <c r="U263" i="3" s="1"/>
  <c r="U262"/>
  <c r="AE262" s="1"/>
  <c r="C88" i="7"/>
  <c r="C89" s="1"/>
  <c r="G68"/>
  <c r="G88" s="1"/>
  <c r="G89" s="1"/>
  <c r="Q403" i="3"/>
  <c r="E4" i="6" s="1"/>
  <c r="J263" i="3"/>
  <c r="K398"/>
  <c r="K403" s="1"/>
  <c r="L398"/>
  <c r="S398"/>
  <c r="H403"/>
  <c r="S262"/>
  <c r="AE398" i="1"/>
  <c r="AE397" i="2"/>
  <c r="AE286"/>
  <c r="AE209"/>
  <c r="E405"/>
  <c r="E407"/>
  <c r="E409"/>
  <c r="E406"/>
  <c r="E92" i="7" l="1"/>
  <c r="AE403" i="3"/>
  <c r="H92" i="7"/>
  <c r="G4" i="6"/>
  <c r="AD398" i="3"/>
  <c r="AD403" s="1"/>
  <c r="AB410" i="2"/>
  <c r="AB407"/>
  <c r="AB398" i="3"/>
  <c r="AB403" s="1"/>
  <c r="AB409" i="2"/>
  <c r="AB408"/>
  <c r="AB411" s="1"/>
  <c r="AF398" i="3"/>
  <c r="AB263" i="2"/>
  <c r="AD262" i="3"/>
  <c r="AB262"/>
  <c r="AF262" s="1"/>
  <c r="H68" i="7"/>
  <c r="AE263" i="3"/>
  <c r="L403"/>
  <c r="C4" i="6" s="1"/>
  <c r="S403" i="3"/>
  <c r="E5" i="6"/>
  <c r="E2" i="4"/>
  <c r="S263" i="3"/>
  <c r="AE398" i="2"/>
  <c r="E408"/>
  <c r="L68" i="7" l="1"/>
  <c r="H88"/>
  <c r="H89" s="1"/>
  <c r="AB263" i="3"/>
  <c r="AF263" s="1"/>
  <c r="AD263"/>
  <c r="M3" i="6"/>
  <c r="N3" s="1"/>
  <c r="O3" s="1"/>
  <c r="AB407" i="3"/>
  <c r="AB409"/>
  <c r="AB410"/>
  <c r="AB408"/>
  <c r="L92" i="7"/>
  <c r="J7" i="6"/>
  <c r="A4" i="5"/>
  <c r="C4" s="1"/>
  <c r="E4" s="1"/>
  <c r="F4" s="1"/>
  <c r="AF403" i="3"/>
  <c r="G5" i="6"/>
  <c r="J4"/>
  <c r="J5" s="1"/>
  <c r="J8" s="1"/>
  <c r="C92" i="7"/>
  <c r="C93" s="1"/>
  <c r="G92"/>
  <c r="G93" s="1"/>
  <c r="F7" i="6"/>
  <c r="C5"/>
  <c r="F4"/>
  <c r="F5" s="1"/>
  <c r="E4" i="4"/>
  <c r="U4" s="1"/>
  <c r="U6" s="1"/>
  <c r="U2"/>
  <c r="AB411" i="3" l="1"/>
  <c r="L88" i="7"/>
  <c r="F8" i="6"/>
  <c r="L89" i="7" l="1"/>
  <c r="M20" l="1"/>
  <c r="M53"/>
  <c r="M11"/>
  <c r="M55"/>
  <c r="M70"/>
  <c r="M84"/>
  <c r="M50"/>
  <c r="M10"/>
  <c r="M9"/>
  <c r="M32"/>
  <c r="M66"/>
  <c r="M33"/>
  <c r="M73"/>
  <c r="M13"/>
  <c r="M28"/>
  <c r="M63"/>
  <c r="M30"/>
  <c r="M39"/>
  <c r="M56"/>
  <c r="M59"/>
  <c r="M31"/>
  <c r="M72"/>
  <c r="M71"/>
  <c r="M37"/>
  <c r="M77"/>
  <c r="M27"/>
  <c r="M36"/>
  <c r="M34"/>
  <c r="M47"/>
  <c r="M65"/>
  <c r="M83"/>
  <c r="M49"/>
  <c r="M15"/>
  <c r="M51"/>
  <c r="M61"/>
  <c r="M80"/>
  <c r="M46"/>
  <c r="M14"/>
  <c r="M17"/>
  <c r="M24"/>
  <c r="M29"/>
  <c r="M89"/>
  <c r="M26"/>
  <c r="M75"/>
  <c r="M41"/>
  <c r="M44"/>
  <c r="M60"/>
  <c r="M74"/>
  <c r="M79"/>
  <c r="M45"/>
  <c r="M7"/>
  <c r="M43"/>
  <c r="M52"/>
  <c r="M76"/>
  <c r="M42"/>
  <c r="M81"/>
  <c r="M82"/>
  <c r="M12"/>
  <c r="M58"/>
  <c r="M25"/>
  <c r="M64"/>
  <c r="M78"/>
  <c r="M16"/>
  <c r="M54"/>
  <c r="M22"/>
  <c r="M23"/>
  <c r="M40"/>
  <c r="M62"/>
  <c r="M69"/>
  <c r="M8"/>
  <c r="M48"/>
  <c r="M35"/>
  <c r="M38"/>
  <c r="M18"/>
  <c r="M68"/>
  <c r="M88"/>
</calcChain>
</file>

<file path=xl/sharedStrings.xml><?xml version="1.0" encoding="utf-8"?>
<sst xmlns="http://schemas.openxmlformats.org/spreadsheetml/2006/main" count="1669" uniqueCount="414">
  <si>
    <t>S.No.</t>
  </si>
  <si>
    <t>Activity</t>
  </si>
  <si>
    <t>Diu Dist</t>
  </si>
  <si>
    <t>Year 2016-17</t>
  </si>
  <si>
    <t>Outlay Proposed for 2017-18</t>
  </si>
  <si>
    <t>Outlay Recommended for 2017-18</t>
  </si>
  <si>
    <t>Remarks</t>
  </si>
  <si>
    <t>Outlay approved by PAB (including spillover)</t>
  </si>
  <si>
    <t>Achievement</t>
  </si>
  <si>
    <t xml:space="preserve">Savings </t>
  </si>
  <si>
    <t>Spill Over</t>
  </si>
  <si>
    <t>Deferred laibility of 2016-17</t>
  </si>
  <si>
    <t xml:space="preserve">Fresh </t>
  </si>
  <si>
    <t xml:space="preserve">Total </t>
  </si>
  <si>
    <t>Phy.</t>
  </si>
  <si>
    <t>Fin</t>
  </si>
  <si>
    <t>Fin.</t>
  </si>
  <si>
    <t>Phy. (%)</t>
  </si>
  <si>
    <t>Fin.  (%)</t>
  </si>
  <si>
    <t>Unit Cost</t>
  </si>
  <si>
    <t>I</t>
  </si>
  <si>
    <t>ACCESS</t>
  </si>
  <si>
    <t>SSA</t>
  </si>
  <si>
    <t xml:space="preserve">Opening of New Schools </t>
  </si>
  <si>
    <t>New Primary School</t>
  </si>
  <si>
    <t>Upgradation of PS to UPS</t>
  </si>
  <si>
    <t>Composite Schools</t>
  </si>
  <si>
    <t>Residential schools for specific category of children</t>
  </si>
  <si>
    <t>Residential Hostel</t>
  </si>
  <si>
    <t xml:space="preserve">Integration of Class V with primary schools </t>
  </si>
  <si>
    <t xml:space="preserve">Integration of Class VIII with upper primary schools </t>
  </si>
  <si>
    <t>Residential Schools for specific category of children</t>
  </si>
  <si>
    <t>50 children</t>
  </si>
  <si>
    <t>Non-recurring (one time grant)</t>
  </si>
  <si>
    <t>Furniture/ Equipment (including kitchen)</t>
  </si>
  <si>
    <t xml:space="preserve">TLM and equipment including library books </t>
  </si>
  <si>
    <t>Bedding (new)</t>
  </si>
  <si>
    <t>Replacement of bedding (once in 3 years)</t>
  </si>
  <si>
    <t>Sub Total (Non Recurring)</t>
  </si>
  <si>
    <t>Recurring (50 children)</t>
  </si>
  <si>
    <t>Maintenance per child Per month @ Rs.1500/-</t>
  </si>
  <si>
    <t>Stipend per child per month @ Rs.100/-</t>
  </si>
  <si>
    <t>Supplementary TLM, Stationery and other educational material @Rs.1000/- per child per annum</t>
  </si>
  <si>
    <t>Salaries</t>
  </si>
  <si>
    <t>(a)</t>
  </si>
  <si>
    <t>1 Warden @ Rs.25000/- per month</t>
  </si>
  <si>
    <t>(b)</t>
  </si>
  <si>
    <t>4 Fulltime teachers as per RTE Norms @ Rs. 20,000/- per month per teacher</t>
  </si>
  <si>
    <t>(c)</t>
  </si>
  <si>
    <t>2 Urdu Teachers (only for Blocks with muslim population above 20% and select urban areas) @ Rs.12,000/- per month per teacher.</t>
  </si>
  <si>
    <t>(d)</t>
  </si>
  <si>
    <t>3 Part time teachers @ Rs.5,000/- per month per teacher</t>
  </si>
  <si>
    <t>(e)</t>
  </si>
  <si>
    <t>1 Full time Accountant @ Rs. 10,000/- per month</t>
  </si>
  <si>
    <t>(f)</t>
  </si>
  <si>
    <t>2 Support staff - (Accountant/Assistant, Peon, Chowkidar) @ Rs. 5,000/- per month per staff</t>
  </si>
  <si>
    <t>(g)</t>
  </si>
  <si>
    <t>1 Head Cook @ Rs. 6,000/- per month and upto 2 Asstt. Cooks @ Rs. 4,500/- per month per cook</t>
  </si>
  <si>
    <t>Specific Skill training @ Rs.1000/- per annum per child</t>
  </si>
  <si>
    <t>Electricity / water charges @ Rs. 1000/- per annum per child</t>
  </si>
  <si>
    <t>Medical care/contingencies @ Rs.1250/- per annum per child</t>
  </si>
  <si>
    <t>Maintenance @ Rs. 750/- per child per annum</t>
  </si>
  <si>
    <t>Miscellaneous @ Rs. 750/- per child per annum</t>
  </si>
  <si>
    <t>Preparatory camps @ Rs. 300/- per child per annum</t>
  </si>
  <si>
    <t>P.T.A / school functions @ Rs. 300/- per child per annum</t>
  </si>
  <si>
    <t>Provision of Rent @ Rs. 10,000/- per child per annum</t>
  </si>
  <si>
    <t>Capacity Building @ Rs. 500/- per child per annum</t>
  </si>
  <si>
    <t>Physical / Self Defence Training @ Rs.200/- per child per annum</t>
  </si>
  <si>
    <t>Sub Total (Recurring)</t>
  </si>
  <si>
    <t>Total (Non Recurring + Recurring)</t>
  </si>
  <si>
    <t>100 children</t>
  </si>
  <si>
    <t xml:space="preserve">Furniture / Equipment (including kitchen equipment) </t>
  </si>
  <si>
    <t>TLM and equipment including library books (New)</t>
  </si>
  <si>
    <t>Bedding (New)</t>
  </si>
  <si>
    <t xml:space="preserve">Sub Total Non-recurring </t>
  </si>
  <si>
    <t xml:space="preserve">Recurring </t>
  </si>
  <si>
    <t>Maintenance per child per month @ Rs. 1500/-</t>
  </si>
  <si>
    <t>Supplementary TLM, Stationery and other educational material per child @1000/- per annum</t>
  </si>
  <si>
    <t xml:space="preserve">Salaries </t>
  </si>
  <si>
    <t>1 Warden @ Rs. 25,000/- per month</t>
  </si>
  <si>
    <t>1 head teacher @ Rs. 25,000/- per month in case the enrollment exceeds 100</t>
  </si>
  <si>
    <t>4 - 5 Full time teachers as per RTE norms @ Rs. 20,000/- per month per teacher</t>
  </si>
  <si>
    <t>2 Urdu Teachers (only for blocks with muslim population above 20% and select urban areas), if required @ Rs. 12,000/- per month per teacher</t>
  </si>
  <si>
    <t>3 part time teachers @ Rs. 5,000/- per month per teacher</t>
  </si>
  <si>
    <t>2 Support Staff – (Accountant/ Assistant, Peon, Chowkidar) @ Rs. 5,000/- per month per staff</t>
  </si>
  <si>
    <t>(h)</t>
  </si>
  <si>
    <t>1 Head cook @ Rs. 6,000/- per month and upto 2 Asstt. Cooks @ Rs. 4,500/- per month per cook</t>
  </si>
  <si>
    <t>Specific skill training per child @ Rs.1000/- per annum</t>
  </si>
  <si>
    <t>Electricity / water charges per child @Rs.1000/- per annum</t>
  </si>
  <si>
    <t>Medical care/contingencies @ Rs.1250/- per child per annum</t>
  </si>
  <si>
    <t>Maintenance @ Rs.750/- per child per annum</t>
  </si>
  <si>
    <t>Miscellaneous @ Rs.750/- per child per annum</t>
  </si>
  <si>
    <t>Preparatory camps @ Rs.200/- per child per annum</t>
  </si>
  <si>
    <t>P.T.A / school functions @ Rs.200/- per child per annum</t>
  </si>
  <si>
    <t>Provision of Rent @ Rs. 6000/- per child per annum</t>
  </si>
  <si>
    <t>Capacity Building @ Rs.500/- per child per annum</t>
  </si>
  <si>
    <t>Physical / Self Defence training @ Rs. 200/- per child per annum.</t>
  </si>
  <si>
    <t>Total (Recurring + Non Recurring)</t>
  </si>
  <si>
    <t>Total (50 + 100  children)</t>
  </si>
  <si>
    <t>Residential Hostel for specific category of children</t>
  </si>
  <si>
    <t>(A)</t>
  </si>
  <si>
    <t>(B)</t>
  </si>
  <si>
    <t>100 Children</t>
  </si>
  <si>
    <t>Total (A + B)</t>
  </si>
  <si>
    <t>Transport/Escort Facility</t>
  </si>
  <si>
    <t>Children in remote habitation</t>
  </si>
  <si>
    <t>Urban deprived children/children without adult protection</t>
  </si>
  <si>
    <t xml:space="preserve">Sub Total </t>
  </si>
  <si>
    <t>Reimbursement of Fee against 25% admission under Section 12(1)(c) of RTE Act 2009 (Entry Level) subject to upper limit of 20% of AWP&amp;B subject to guidelines issued by MHRD</t>
  </si>
  <si>
    <t>Sub Total</t>
  </si>
  <si>
    <t>Special Training for mainstreaming of out of school children</t>
  </si>
  <si>
    <t>Residential (Fresh)</t>
  </si>
  <si>
    <t>(a) 12 months</t>
  </si>
  <si>
    <t>(b) 9 months</t>
  </si>
  <si>
    <t>(c) 6 months</t>
  </si>
  <si>
    <t>(d) 3 months</t>
  </si>
  <si>
    <t>Residential (Continuing from previous year)</t>
  </si>
  <si>
    <t>Non-Residential (Fresh)</t>
  </si>
  <si>
    <t xml:space="preserve"> </t>
  </si>
  <si>
    <t>Non-Residential (Continuing from previous year)</t>
  </si>
  <si>
    <t>Madarasa/Maktab</t>
  </si>
  <si>
    <t>Seasonal Hostel (Residential)</t>
  </si>
  <si>
    <t>Seasonal Hostel (Non Residential)</t>
  </si>
  <si>
    <t>II</t>
  </si>
  <si>
    <t>RETENTION</t>
  </si>
  <si>
    <t>Free Text Books</t>
  </si>
  <si>
    <t>Free Text Books (P)</t>
  </si>
  <si>
    <t>(a) Class I &amp; II</t>
  </si>
  <si>
    <t>(b) Braille Books Class I &amp; II</t>
  </si>
  <si>
    <t>(c) Large Print Books Class I &amp; II</t>
  </si>
  <si>
    <t>(d) Class III to V</t>
  </si>
  <si>
    <t>(e) Braille Books Class III to V</t>
  </si>
  <si>
    <t>(f) Large Print Books Class III to V</t>
  </si>
  <si>
    <t>Free Text Books (UP)</t>
  </si>
  <si>
    <t>Braille Books (UP)</t>
  </si>
  <si>
    <t>Large Print Books (UP)</t>
  </si>
  <si>
    <t xml:space="preserve">Provision of 2 sets of Uniform </t>
  </si>
  <si>
    <t>All Girls - other Than SC ST</t>
  </si>
  <si>
    <t>SC Boys</t>
  </si>
  <si>
    <t>ST Boys</t>
  </si>
  <si>
    <t>BPL Boys</t>
  </si>
  <si>
    <t>Teaching Learning Equipment (TLE)</t>
  </si>
  <si>
    <t xml:space="preserve">New Primary </t>
  </si>
  <si>
    <t>New Upper Primary</t>
  </si>
  <si>
    <t>III</t>
  </si>
  <si>
    <t xml:space="preserve">ENHANCING QUALITY </t>
  </si>
  <si>
    <t xml:space="preserve">New Teachers' Salary </t>
  </si>
  <si>
    <t>Primary Teachers</t>
  </si>
  <si>
    <t>New Primary Teachers (Regular)</t>
  </si>
  <si>
    <t>New Primary Teachers (Contractual)</t>
  </si>
  <si>
    <t>Head Teachers for Primary (if the number of children exceeds 150 in a school)</t>
  </si>
  <si>
    <t xml:space="preserve">Upper Primary Teachers </t>
  </si>
  <si>
    <t>Subject specific New Upper Primary Teachers (Regular)</t>
  </si>
  <si>
    <t>(a) Science and Mathematics</t>
  </si>
  <si>
    <t>(b) Social Studies</t>
  </si>
  <si>
    <t>(c) Languages</t>
  </si>
  <si>
    <t>Subject specific New Upper Primary Teachers (Contractual)</t>
  </si>
  <si>
    <t>Head Teachers for Upper Primary  (if the number of children exceeds 100 in a school)</t>
  </si>
  <si>
    <t>Part Time Instructors  (if the number of children exceeds 100 in a school)</t>
  </si>
  <si>
    <t xml:space="preserve">(a) Art Education </t>
  </si>
  <si>
    <t xml:space="preserve">(b) Health and Physical Education </t>
  </si>
  <si>
    <t xml:space="preserve">(c)  Work Education </t>
  </si>
  <si>
    <t>Teachers' Salary (Recurring-sanctioned earlier) in position</t>
  </si>
  <si>
    <t>Primary Teachers- Existing, in position (Regular)</t>
  </si>
  <si>
    <t>Primary Teachers- Existing, in position (Contractual)</t>
  </si>
  <si>
    <t>Head Teachers for Primary in position</t>
  </si>
  <si>
    <t>Subject Specific Upper Primary Teachers- in position (Regular)</t>
  </si>
  <si>
    <t>Subject Specific Upper Primary Teachers- in position (Contractual)</t>
  </si>
  <si>
    <t>Head Teachers for Upper Primary in position  (if the number of children exceeds 100 in a school)</t>
  </si>
  <si>
    <t>Part Time Instructors in position</t>
  </si>
  <si>
    <t xml:space="preserve">(c) Work Education </t>
  </si>
  <si>
    <t>Total (New+Recurring)</t>
  </si>
  <si>
    <t>Training</t>
  </si>
  <si>
    <t>(A) Training of Teachers</t>
  </si>
  <si>
    <t>Refresher In-service Teachers' Training at BRC  level</t>
  </si>
  <si>
    <t>(b) Class III to V</t>
  </si>
  <si>
    <t>(c) Class VI to VIII</t>
  </si>
  <si>
    <t>Follow up meetings at CRC level</t>
  </si>
  <si>
    <t>Induction Training for Newly Recruited Teachers</t>
  </si>
  <si>
    <t xml:space="preserve">Training of untrained Teachers </t>
  </si>
  <si>
    <t>(a)  Trainng of untrained teachers to acquire professional qualifications over a two year period (Year I)</t>
  </si>
  <si>
    <t>(b)  Trainng of untrained teachers to acquire professional qualifications over a two year period (Year II)</t>
  </si>
  <si>
    <t>(B) Training of Resource Persons</t>
  </si>
  <si>
    <t>Training for Resource Persons &amp; Master Trainers (this may include BRCCs,BRPs, CRCCs, DIET faculties and any other persons designated as Resource Persons)</t>
  </si>
  <si>
    <t>(C) NUEPA School Leadership Programme</t>
  </si>
  <si>
    <t>RPs Training</t>
  </si>
  <si>
    <t>Head Teacher Training</t>
  </si>
  <si>
    <t>Academic Support through Block Resource Centre/ URC</t>
  </si>
  <si>
    <t>Salary of Faculty and Staff</t>
  </si>
  <si>
    <t>(a) 6 RPs at BRC for subject specific training, in position</t>
  </si>
  <si>
    <t>(b) 2 RPs for CWSN in position</t>
  </si>
  <si>
    <t>(c) 1 MIS Coordinator in position</t>
  </si>
  <si>
    <t>(d) 1 Data Entry Operator in position</t>
  </si>
  <si>
    <t>(e) 1 Accountant-cum-support staff for every 50 schools in position</t>
  </si>
  <si>
    <t>Furniture Grant</t>
  </si>
  <si>
    <t>Contingency Grant</t>
  </si>
  <si>
    <t>Meeting TA (@ Rs. 2500 P.M.)</t>
  </si>
  <si>
    <t>TLM Grant</t>
  </si>
  <si>
    <t>Maintenace Grant</t>
  </si>
  <si>
    <t>Academic Support through Cluster Resource Centres</t>
  </si>
  <si>
    <t>Salary of Cluster Coordinator, full time and in position</t>
  </si>
  <si>
    <t>Meeting TA (@ Rs. 1000 P.M.)</t>
  </si>
  <si>
    <t>Computer Aided Education in UPS under Innovation</t>
  </si>
  <si>
    <t>Computer Aided Education in Upper Primary Schools (Physical target = No. of schools per district)</t>
  </si>
  <si>
    <t>(a)  Number of districts</t>
  </si>
  <si>
    <t>(b)  Number of schools</t>
  </si>
  <si>
    <t>Libraries</t>
  </si>
  <si>
    <t>Primary</t>
  </si>
  <si>
    <t xml:space="preserve">Upper Primary </t>
  </si>
  <si>
    <t>IV</t>
  </si>
  <si>
    <t>ANNUAL GRANTS</t>
  </si>
  <si>
    <t>Teachers' Grant</t>
  </si>
  <si>
    <t xml:space="preserve">Primary </t>
  </si>
  <si>
    <t>Upper Primary: Class VI to VIII</t>
  </si>
  <si>
    <t>School Grant</t>
  </si>
  <si>
    <t>Research, Evaluation, Monitoring &amp; Supervision</t>
  </si>
  <si>
    <t>REMS activities</t>
  </si>
  <si>
    <t>Monitoring &amp; Supervision</t>
  </si>
  <si>
    <t>Maintenance Grant</t>
  </si>
  <si>
    <t>Maintenance Grant ( PS &amp; UPS)</t>
  </si>
  <si>
    <t>V</t>
  </si>
  <si>
    <t>BRIDGING GENDER AND SOCIAL CATEGORY GAPS</t>
  </si>
  <si>
    <t xml:space="preserve">Interventions for CWSN </t>
  </si>
  <si>
    <t>Provision for Inclusive Education</t>
  </si>
  <si>
    <t>Innovation Head up to Rs. 50 lakh per district</t>
  </si>
  <si>
    <t>Girls Education</t>
  </si>
  <si>
    <t>Intervention for SC / ST children</t>
  </si>
  <si>
    <t>Intervention for Minority Community children</t>
  </si>
  <si>
    <t>Intervention for Urban Deprived children</t>
  </si>
  <si>
    <t>SMC/PRI Training</t>
  </si>
  <si>
    <t>Residential (3 days)</t>
  </si>
  <si>
    <t>Non-residential (3 days)</t>
  </si>
  <si>
    <t xml:space="preserve">SCHOOL INFRASTRUCTURE </t>
  </si>
  <si>
    <t xml:space="preserve">Civil Works Construction </t>
  </si>
  <si>
    <t>New Primary School (Rural)</t>
  </si>
  <si>
    <t>New Primary School (Urban)</t>
  </si>
  <si>
    <t>New Upper Primary (Rural)</t>
  </si>
  <si>
    <t>New Upper Primary (Urban)</t>
  </si>
  <si>
    <t>ACR in lieu of upgraded Upper Primary School</t>
  </si>
  <si>
    <t>Additional Class Room (Rural)</t>
  </si>
  <si>
    <t>Additional Class Room (Urban)</t>
  </si>
  <si>
    <t>Additional Class Room (Hill Area)</t>
  </si>
  <si>
    <t>Additional Class Room (Plain Area)</t>
  </si>
  <si>
    <t>Boys Toilet</t>
  </si>
  <si>
    <t>Separate Girls Toilet</t>
  </si>
  <si>
    <t>CWSN Friendly Toilets</t>
  </si>
  <si>
    <t xml:space="preserve">Drinking Water Facility </t>
  </si>
  <si>
    <t>Boundary Wall</t>
  </si>
  <si>
    <t>Electrification</t>
  </si>
  <si>
    <t>Office-cum-store-cum-Head Teacher's room (Primary)</t>
  </si>
  <si>
    <t>Office-cum-store-cum-Head Teacher's room (Upper Primary)</t>
  </si>
  <si>
    <t>Augumentation of training facility in BRC (one time)</t>
  </si>
  <si>
    <t xml:space="preserve">Ramps with Handrails </t>
  </si>
  <si>
    <t>Handrails in existing ramps</t>
  </si>
  <si>
    <t>Major Repairs for Primary School</t>
  </si>
  <si>
    <t>Major Repairs for Upper Primary School</t>
  </si>
  <si>
    <t>Residential Schools/hostels for specific category of children</t>
  </si>
  <si>
    <t>(a) Construction of Building including boundary wall, Water and sanitation facilities, electric installation</t>
  </si>
  <si>
    <t>(b) Construction of residential hostel</t>
  </si>
  <si>
    <t>(c) Refurbishing unused old buildings</t>
  </si>
  <si>
    <t>(d) Construction of Hostel in existing Govt UPS</t>
  </si>
  <si>
    <t>Others (Difference of Civil Works sanctioned in previous year, SIEMAT, spillover etc.)</t>
  </si>
  <si>
    <t>VI</t>
  </si>
  <si>
    <t>PROJECT MANAGEMENT COST</t>
  </si>
  <si>
    <t>Management</t>
  </si>
  <si>
    <t>Management up to 3.5%</t>
  </si>
  <si>
    <t xml:space="preserve">(a) Project Management and MIS </t>
  </si>
  <si>
    <t>(b) Training of Educational Administrators</t>
  </si>
  <si>
    <t>(c) School Mapping and Social Mapping</t>
  </si>
  <si>
    <t>Learning Enhancement Programme (LEP) only for Large Scale Integrated Programmes for Quality Improvement (up to 2%)</t>
  </si>
  <si>
    <t>Community Mobilization activities (up to 0.5%)</t>
  </si>
  <si>
    <t>Total of SSA (District)</t>
  </si>
  <si>
    <t>STATE COMPONENT</t>
  </si>
  <si>
    <t xml:space="preserve">Management &amp; MIS </t>
  </si>
  <si>
    <t>REMS</t>
  </si>
  <si>
    <t>STATE SSA TOTAL</t>
  </si>
  <si>
    <t>Management Cost (3.5%)</t>
  </si>
  <si>
    <t>Learning Enhancement Prog  (2%)</t>
  </si>
  <si>
    <t>Community Mobilisation (0.5%)</t>
  </si>
  <si>
    <t>Total  Mgt. Cost (Mgt + LEP + Com Mob) 6%</t>
  </si>
  <si>
    <t>Civil Work  (33%)</t>
  </si>
  <si>
    <t>Deferred laibility of 2014-15</t>
  </si>
  <si>
    <t>All Girls</t>
  </si>
  <si>
    <t>Total IV</t>
  </si>
  <si>
    <t>VII</t>
  </si>
  <si>
    <r>
      <t xml:space="preserve">Replacement of </t>
    </r>
    <r>
      <rPr>
        <sz val="11"/>
        <color indexed="17"/>
        <rFont val="Cambria"/>
        <family val="1"/>
        <scheme val="major"/>
      </rPr>
      <t>F</t>
    </r>
    <r>
      <rPr>
        <sz val="11"/>
        <rFont val="Cambria"/>
        <family val="1"/>
        <scheme val="major"/>
      </rPr>
      <t>uniture Grant (Once in 5 years)</t>
    </r>
  </si>
  <si>
    <t>Daman</t>
  </si>
  <si>
    <t>UT</t>
  </si>
  <si>
    <t>Rs in Lakhs</t>
  </si>
  <si>
    <t xml:space="preserve">Name of District :  Daman District </t>
  </si>
  <si>
    <t>Sl. No.</t>
  </si>
  <si>
    <t xml:space="preserve">Name of District :  Diu District </t>
  </si>
  <si>
    <t xml:space="preserve">Name of State / UT:  UT of Daman &amp; Diu  </t>
  </si>
  <si>
    <t>Costing sheet w.r.t. U T Administration of Daman &amp; Diu for F. Y. 2017-18</t>
  </si>
  <si>
    <t>Replacement of Funiture Grant (Once in 5 years)</t>
  </si>
  <si>
    <r>
      <t xml:space="preserve">Replacement of </t>
    </r>
    <r>
      <rPr>
        <sz val="10"/>
        <color indexed="17"/>
        <rFont val="Cambria"/>
        <family val="1"/>
        <scheme val="major"/>
      </rPr>
      <t>F</t>
    </r>
    <r>
      <rPr>
        <sz val="10"/>
        <rFont val="Cambria"/>
        <family val="1"/>
        <scheme val="major"/>
      </rPr>
      <t>uniture Grant (Once in 5 years)</t>
    </r>
  </si>
  <si>
    <t>Furniture for Govt. UPS (per child)-Vending Incinerator machine</t>
  </si>
  <si>
    <t>Spl Trg</t>
  </si>
  <si>
    <t>TB</t>
  </si>
  <si>
    <t>Uniforms</t>
  </si>
  <si>
    <t>Salary</t>
  </si>
  <si>
    <t>TT</t>
  </si>
  <si>
    <t>BRC</t>
  </si>
  <si>
    <t>CRC</t>
  </si>
  <si>
    <t>CAL</t>
  </si>
  <si>
    <t>TG</t>
  </si>
  <si>
    <t>SG</t>
  </si>
  <si>
    <t>MG</t>
  </si>
  <si>
    <t>IED</t>
  </si>
  <si>
    <t>Innovation</t>
  </si>
  <si>
    <t>SMC</t>
  </si>
  <si>
    <t>CW</t>
  </si>
  <si>
    <t>Mgmt</t>
  </si>
  <si>
    <t>LEP</t>
  </si>
  <si>
    <t>CM</t>
  </si>
  <si>
    <t>Total</t>
  </si>
  <si>
    <t>Diu</t>
  </si>
  <si>
    <t>Recommended as appraised</t>
  </si>
  <si>
    <t>Recommended as propsed</t>
  </si>
  <si>
    <t>Recommended as proposed</t>
  </si>
  <si>
    <t>Total mgmt</t>
  </si>
  <si>
    <t>Outlay approved</t>
  </si>
  <si>
    <t>Capital Head (all civil works under SSA &amp; KGBV)</t>
  </si>
  <si>
    <t>General Head</t>
  </si>
  <si>
    <t>Capital Head</t>
  </si>
  <si>
    <t>S. No.</t>
  </si>
  <si>
    <t>Head</t>
  </si>
  <si>
    <t>Outlay Proposed</t>
  </si>
  <si>
    <t>Approved Outlay</t>
  </si>
  <si>
    <t>Outlay approved in 2016-17</t>
  </si>
  <si>
    <t>Increase in Outlay  for 201718</t>
  </si>
  <si>
    <t>%</t>
  </si>
  <si>
    <t>Deffered liability</t>
  </si>
  <si>
    <t>Fresh</t>
  </si>
  <si>
    <t>AWP&amp;B 2017-18
Intervention wise Tentetive Recommendation</t>
  </si>
  <si>
    <t>(Rs. in lakhs)</t>
  </si>
  <si>
    <t>Proposed by State for FY 2017-18</t>
  </si>
  <si>
    <t>Recommendation for FY 2017-18</t>
  </si>
  <si>
    <t>Intervention</t>
  </si>
  <si>
    <t>Spill over</t>
  </si>
  <si>
    <t>Fresh Proposal</t>
  </si>
  <si>
    <t>Category-1</t>
  </si>
  <si>
    <t xml:space="preserve">Reimbursement under Section 12(1)(c) </t>
  </si>
  <si>
    <t xml:space="preserve">Free Text Books </t>
  </si>
  <si>
    <t>a.      Primary</t>
  </si>
  <si>
    <t xml:space="preserve">b.      Upper Primary </t>
  </si>
  <si>
    <t>c.      Large Print Book</t>
  </si>
  <si>
    <t>d.      Braille Book</t>
  </si>
  <si>
    <t>Free Uniform</t>
  </si>
  <si>
    <t>Residential School/ Hostel</t>
  </si>
  <si>
    <t>KGBV</t>
  </si>
  <si>
    <t>IE</t>
  </si>
  <si>
    <t>a. Project Management</t>
  </si>
  <si>
    <t>b. Finance</t>
  </si>
  <si>
    <t xml:space="preserve">Covered Under Project Management and Overall allocation </t>
  </si>
  <si>
    <t>Category-2</t>
  </si>
  <si>
    <t>Transport / Escort facility</t>
  </si>
  <si>
    <t>Special Training for Age appropriate addmission of OoSC</t>
  </si>
  <si>
    <t xml:space="preserve">Residential continuing from previous year </t>
  </si>
  <si>
    <t>(a) 9 months</t>
  </si>
  <si>
    <t>(b) 6 months</t>
  </si>
  <si>
    <t>Non Residential (Fresh)</t>
  </si>
  <si>
    <t>NonResidential continuing from previous year</t>
  </si>
  <si>
    <t xml:space="preserve"> 12 months</t>
  </si>
  <si>
    <t xml:space="preserve"> 3 months</t>
  </si>
  <si>
    <t>(c) 6 months(seasonal hostel)</t>
  </si>
  <si>
    <t>(e) 6 months</t>
  </si>
  <si>
    <t>(f) 3 months</t>
  </si>
  <si>
    <t>Teacher Training</t>
  </si>
  <si>
    <t>Academic Support through BRC/CRC</t>
  </si>
  <si>
    <t>a)     BRC</t>
  </si>
  <si>
    <t>b)     CRC</t>
  </si>
  <si>
    <t>Learning Enhancement Programme (LEP)</t>
  </si>
  <si>
    <t>a. Innovation fund for CAL</t>
  </si>
  <si>
    <t>b. Rashtriya Avishkar Abhiyan (RAA)</t>
  </si>
  <si>
    <t xml:space="preserve">This acitvity is support under CAL </t>
  </si>
  <si>
    <t>Library</t>
  </si>
  <si>
    <t>Teacher Grant</t>
  </si>
  <si>
    <t>TLE for New Schools</t>
  </si>
  <si>
    <t>a. Innovation</t>
  </si>
  <si>
    <t>b. Pade Bharat Bade Bharat (PBBB)</t>
  </si>
  <si>
    <t>Community Mobilization (0.5%)</t>
  </si>
  <si>
    <t>SMC Training</t>
  </si>
  <si>
    <t>Category-3</t>
  </si>
  <si>
    <t>Teacher Salary</t>
  </si>
  <si>
    <t>New Schools (Building)</t>
  </si>
  <si>
    <t>Additional Classrooms (ACR)</t>
  </si>
  <si>
    <t xml:space="preserve">Block Resource Centers </t>
  </si>
  <si>
    <t xml:space="preserve">Cluster Resource Centers </t>
  </si>
  <si>
    <t>Residential Schools (Building)</t>
  </si>
  <si>
    <t>Toilets &amp; Drinking Water</t>
  </si>
  <si>
    <t>Furniture</t>
  </si>
  <si>
    <t>Civil Works</t>
  </si>
  <si>
    <t>a.  Boundary Walls</t>
  </si>
  <si>
    <t>b.  Ramps</t>
  </si>
  <si>
    <t>Repairs to School Buildings</t>
  </si>
  <si>
    <t>(a) Maintenance Grant</t>
  </si>
  <si>
    <t>(b) Swacchh Vidyalaya</t>
  </si>
  <si>
    <t>Covered under School Maintenance  grant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</si>
  <si>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</si>
  <si>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School and Social Mapping: </t>
  </si>
  <si>
    <t xml:space="preserve">Opening new Primary Schools: </t>
  </si>
  <si>
    <t xml:space="preserve">Opening Upper Primary Schools/Sections: </t>
  </si>
  <si>
    <t>Conversion of EGS Centres into schools:</t>
  </si>
  <si>
    <t>All EGS already converted in Schools</t>
  </si>
  <si>
    <t>SIEMAT</t>
  </si>
  <si>
    <t>One time grant</t>
  </si>
  <si>
    <t>NPGEL</t>
  </si>
  <si>
    <t xml:space="preserve">Activity Closed </t>
  </si>
  <si>
    <t>Grand Total</t>
  </si>
  <si>
    <t>GOI Share (100% )</t>
  </si>
  <si>
    <t>State :  Daman &amp; Diu</t>
  </si>
  <si>
    <t>Not recommended as appraised</t>
  </si>
  <si>
    <t>`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</si>
</sst>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41" formatCode="_ * #,##0_ ;_ * \-#,##0_ ;_ * &quot;-&quot;_ ;_ @_ "/>
    <numFmt numFmtId="43" formatCode="_ * #,##0.00_ ;_ * \-#,##0.00_ ;_ * &quot;-&quot;??_ ;_ @_ "/>
    <numFmt numFmtId="164" formatCode="_ &quot;Rs.&quot;\ * #,##0.00_ ;_ &quot;Rs.&quot;\ * \-#,##0.00_ ;_ &quot;Rs.&quot;\ * &quot;-&quot;??_ ;_ @_ "/>
    <numFmt numFmtId="165" formatCode="&quot;$&quot;#,##0_);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0000"/>
    <numFmt numFmtId="171" formatCode="0.0"/>
    <numFmt numFmtId="172" formatCode="_-\$* #,##0_-;&quot;-$&quot;* #,##0_-;_-\$* \-_-;_-@_-"/>
    <numFmt numFmtId="173" formatCode="\\#,##0.00;[Red]&quot;\-&quot;#,##0.00"/>
    <numFmt numFmtId="174" formatCode="_ * #,##0_ ;_ * \-#,##0_ ;_ * &quot;-&quot;???_ ;_ @_ "/>
    <numFmt numFmtId="175" formatCode="_-* #,##0\ _F_-;\-* #,##0\ _F_-;_-* &quot;-&quot;\ _F_-;_-@_-"/>
    <numFmt numFmtId="176" formatCode="#,##0.00000000;[Red]\-#,##0.00000000"/>
    <numFmt numFmtId="177" formatCode="_ &quot;रु&quot;\ * #,##0.00_ ;_ &quot;रु&quot;\ * \-#,##0.00_ ;_ &quot;रु&quot;\ * &quot;-&quot;??_ ;_ @_ "/>
    <numFmt numFmtId="178" formatCode="&quot;$&quot;#,##0.00;[Red]\-&quot;$&quot;#,##0.00"/>
    <numFmt numFmtId="179" formatCode="_-* #,##0.00\ &quot;€&quot;_-;\-* #,##0.00\ &quot;€&quot;_-;_-* &quot;-&quot;??\ &quot;€&quot;_-;_-@_-"/>
    <numFmt numFmtId="180" formatCode="_-* #,##0.00\ _F_-;\-* #,##0.00\ _F_-;_-* &quot;-&quot;??\ _F_-;_-@_-"/>
    <numFmt numFmtId="181" formatCode="&quot;$&quot;#,##0.0000_);\(&quot;$&quot;#,##0.0000\)"/>
    <numFmt numFmtId="182" formatCode="mm/dd/yy"/>
    <numFmt numFmtId="183" formatCode="_ &quot;Fr.&quot;\ * #,##0_ ;_ &quot;Fr.&quot;\ * \-#,##0_ ;_ &quot;Fr.&quot;\ * &quot;-&quot;_ ;_ @_ "/>
    <numFmt numFmtId="184" formatCode="_ &quot;Fr.&quot;\ * #,##0.00_ ;_ &quot;Fr.&quot;\ * \-#,##0.00_ ;_ &quot;Fr.&quot;\ * &quot;-&quot;??_ ;_ @_ 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&quot;\&quot;#,##0.00;[Red]&quot;\&quot;\-#,##0.00"/>
    <numFmt numFmtId="188" formatCode="&quot;\&quot;#,##0;[Red]&quot;\&quot;\-#,##0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color indexed="17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indexed="17"/>
      <name val="Cambria"/>
      <family val="1"/>
      <scheme val="major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i/>
      <sz val="10"/>
      <name val="Arial Narrow"/>
      <family val="2"/>
    </font>
    <font>
      <b/>
      <sz val="10"/>
      <name val="Calibri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sz val="10"/>
      <name val="Lohit Hind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rgb="FFFF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1"/>
      </top>
      <bottom style="double">
        <color indexed="11"/>
      </bottom>
      <diagonal/>
    </border>
  </borders>
  <cellStyleXfs count="476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7" fontId="1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172" fontId="3" fillId="0" borderId="0"/>
    <xf numFmtId="173" fontId="3" fillId="0" borderId="0"/>
    <xf numFmtId="10" fontId="3" fillId="0" borderId="0"/>
    <xf numFmtId="0" fontId="34" fillId="0" borderId="0"/>
    <xf numFmtId="0" fontId="35" fillId="0" borderId="0"/>
    <xf numFmtId="0" fontId="36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23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" fillId="0" borderId="0"/>
    <xf numFmtId="0" fontId="3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3" fontId="41" fillId="0" borderId="0"/>
    <xf numFmtId="0" fontId="42" fillId="0" borderId="0" applyNumberFormat="0" applyFill="0" applyBorder="0" applyAlignment="0" applyProtection="0"/>
    <xf numFmtId="165" fontId="43" fillId="0" borderId="15" applyAlignment="0" applyProtection="0"/>
    <xf numFmtId="0" fontId="39" fillId="0" borderId="0"/>
    <xf numFmtId="0" fontId="44" fillId="0" borderId="0"/>
    <xf numFmtId="0" fontId="39" fillId="0" borderId="0"/>
    <xf numFmtId="0" fontId="45" fillId="0" borderId="0" applyFill="0" applyBorder="0" applyAlignment="0"/>
    <xf numFmtId="0" fontId="45" fillId="0" borderId="0" applyFill="0" applyBorder="0" applyAlignment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7" fillId="0" borderId="0"/>
    <xf numFmtId="0" fontId="47" fillId="0" borderId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6" fillId="18" borderId="16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0" fontId="48" fillId="32" borderId="17" applyNumberFormat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5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16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0" fillId="0" borderId="0" applyNumberFormat="0" applyAlignment="0">
      <alignment horizontal="left"/>
    </xf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7" fillId="0" borderId="0"/>
    <xf numFmtId="0" fontId="3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38" fontId="53" fillId="33" borderId="0" applyNumberFormat="0" applyBorder="0" applyAlignment="0" applyProtection="0"/>
    <xf numFmtId="167" fontId="53" fillId="33" borderId="0" applyNumberFormat="0" applyBorder="0" applyAlignment="0" applyProtection="0"/>
    <xf numFmtId="0" fontId="54" fillId="34" borderId="0"/>
    <xf numFmtId="0" fontId="55" fillId="0" borderId="18" applyNumberFormat="0" applyAlignment="0" applyProtection="0">
      <alignment horizontal="left" vertical="center"/>
    </xf>
    <xf numFmtId="0" fontId="55" fillId="0" borderId="3">
      <alignment horizontal="left" vertical="center"/>
    </xf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0" fontId="53" fillId="35" borderId="1" applyNumberFormat="0" applyBorder="0" applyAlignment="0" applyProtection="0"/>
    <xf numFmtId="167" fontId="53" fillId="35" borderId="1" applyNumberFormat="0" applyBorder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4" fillId="13" borderId="16" applyNumberFormat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6" fillId="0" borderId="0">
      <alignment horizontal="justify" vertical="top" wrapText="1"/>
    </xf>
    <xf numFmtId="0" fontId="66" fillId="0" borderId="0">
      <alignment horizontal="justify" vertical="justify" wrapText="1"/>
    </xf>
    <xf numFmtId="17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37" fontId="68" fillId="0" borderId="0"/>
    <xf numFmtId="0" fontId="69" fillId="0" borderId="0"/>
    <xf numFmtId="0" fontId="45" fillId="0" borderId="0"/>
    <xf numFmtId="176" fontId="3" fillId="0" borderId="0"/>
    <xf numFmtId="176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68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167" fontId="3" fillId="0" borderId="0"/>
    <xf numFmtId="0" fontId="1" fillId="0" borderId="0"/>
    <xf numFmtId="0" fontId="1" fillId="0" borderId="0"/>
    <xf numFmtId="167" fontId="37" fillId="0" borderId="0"/>
    <xf numFmtId="0" fontId="1" fillId="0" borderId="0"/>
    <xf numFmtId="0" fontId="37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7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167" fontId="31" fillId="0" borderId="0"/>
    <xf numFmtId="168" fontId="3" fillId="0" borderId="0"/>
    <xf numFmtId="167" fontId="3" fillId="0" borderId="0"/>
    <xf numFmtId="0" fontId="3" fillId="0" borderId="0"/>
    <xf numFmtId="0" fontId="31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7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0" fontId="70" fillId="18" borderId="27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3" fontId="71" fillId="0" borderId="0"/>
    <xf numFmtId="182" fontId="72" fillId="0" borderId="0" applyNumberFormat="0" applyFill="0" applyBorder="0" applyAlignment="0" applyProtection="0">
      <alignment horizontal="left"/>
    </xf>
    <xf numFmtId="40" fontId="73" fillId="0" borderId="0" applyBorder="0">
      <alignment horizontal="right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28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79" fillId="0" borderId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0" fontId="81" fillId="0" borderId="0"/>
  </cellStyleXfs>
  <cellXfs count="620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1" xfId="5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1" xfId="6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vertical="center" wrapText="1"/>
    </xf>
    <xf numFmtId="0" fontId="6" fillId="0" borderId="1" xfId="6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7" fillId="0" borderId="1" xfId="3" applyNumberFormat="1" applyFont="1" applyFill="1" applyBorder="1" applyAlignment="1">
      <alignment horizontal="left" vertical="center" wrapText="1"/>
    </xf>
    <xf numFmtId="171" fontId="13" fillId="0" borderId="5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right" vertical="center" wrapText="1"/>
    </xf>
    <xf numFmtId="9" fontId="11" fillId="0" borderId="1" xfId="1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168" fontId="16" fillId="0" borderId="1" xfId="0" applyNumberFormat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vertical="center" wrapText="1"/>
    </xf>
    <xf numFmtId="0" fontId="11" fillId="0" borderId="1" xfId="5" applyFont="1" applyFill="1" applyBorder="1" applyAlignment="1">
      <alignment horizontal="right" vertical="center" wrapText="1"/>
    </xf>
    <xf numFmtId="2" fontId="11" fillId="0" borderId="1" xfId="5" applyNumberFormat="1" applyFont="1" applyFill="1" applyBorder="1" applyAlignment="1">
      <alignment horizontal="right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6" applyFont="1" applyFill="1" applyBorder="1" applyAlignment="1">
      <alignment horizontal="left" vertical="center" wrapText="1"/>
    </xf>
    <xf numFmtId="0" fontId="15" fillId="0" borderId="1" xfId="6" applyFont="1" applyFill="1" applyBorder="1" applyAlignment="1">
      <alignment horizontal="right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vertical="center" wrapText="1"/>
    </xf>
    <xf numFmtId="0" fontId="11" fillId="0" borderId="1" xfId="6" applyFont="1" applyFill="1" applyBorder="1" applyAlignment="1">
      <alignment horizontal="right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16" fillId="0" borderId="1" xfId="4" applyFont="1" applyFill="1" applyBorder="1" applyAlignment="1">
      <alignment vertical="center" wrapText="1"/>
    </xf>
    <xf numFmtId="0" fontId="16" fillId="0" borderId="1" xfId="4" applyFont="1" applyFill="1" applyBorder="1" applyAlignment="1">
      <alignment horizontal="right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70" fontId="17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vertical="center"/>
    </xf>
    <xf numFmtId="169" fontId="16" fillId="0" borderId="1" xfId="0" applyNumberFormat="1" applyFont="1" applyFill="1" applyBorder="1" applyAlignment="1">
      <alignment horizontal="right" vertical="center" wrapText="1"/>
    </xf>
    <xf numFmtId="2" fontId="11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2" fontId="16" fillId="0" borderId="1" xfId="3" applyNumberFormat="1" applyFont="1" applyFill="1" applyBorder="1" applyAlignment="1">
      <alignment horizontal="left" vertical="center" wrapText="1"/>
    </xf>
    <xf numFmtId="2" fontId="16" fillId="0" borderId="1" xfId="3" applyNumberFormat="1" applyFont="1" applyFill="1" applyBorder="1" applyAlignment="1">
      <alignment horizontal="right" vertical="center" wrapText="1"/>
    </xf>
    <xf numFmtId="2" fontId="16" fillId="0" borderId="1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170" fontId="14" fillId="2" borderId="0" xfId="0" applyNumberFormat="1" applyFont="1" applyFill="1" applyAlignment="1">
      <alignment vertical="center"/>
    </xf>
    <xf numFmtId="1" fontId="16" fillId="0" borderId="1" xfId="3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170" fontId="16" fillId="0" borderId="1" xfId="3" applyNumberFormat="1" applyFont="1" applyFill="1" applyBorder="1" applyAlignment="1">
      <alignment horizontal="right" vertical="center" wrapText="1"/>
    </xf>
    <xf numFmtId="170" fontId="14" fillId="0" borderId="0" xfId="0" applyNumberFormat="1" applyFont="1" applyFill="1" applyAlignment="1">
      <alignment vertical="center"/>
    </xf>
    <xf numFmtId="2" fontId="11" fillId="0" borderId="1" xfId="4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170" fontId="11" fillId="0" borderId="1" xfId="3" applyNumberFormat="1" applyFont="1" applyFill="1" applyBorder="1" applyAlignment="1">
      <alignment horizontal="right" vertical="center" wrapText="1"/>
    </xf>
    <xf numFmtId="2" fontId="11" fillId="0" borderId="1" xfId="7" applyNumberFormat="1" applyFont="1" applyFill="1" applyBorder="1" applyAlignment="1" applyProtection="1">
      <alignment horizontal="center" vertical="center" wrapText="1"/>
    </xf>
    <xf numFmtId="2" fontId="15" fillId="0" borderId="1" xfId="3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vertical="center" wrapText="1"/>
    </xf>
    <xf numFmtId="168" fontId="16" fillId="0" borderId="1" xfId="0" applyNumberFormat="1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 vertical="center" wrapText="1"/>
    </xf>
    <xf numFmtId="2" fontId="11" fillId="0" borderId="1" xfId="2" applyNumberFormat="1" applyFont="1" applyFill="1" applyBorder="1" applyAlignment="1">
      <alignment horizontal="right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171" fontId="20" fillId="0" borderId="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9" fontId="11" fillId="0" borderId="1" xfId="1" applyFont="1" applyFill="1" applyBorder="1" applyAlignment="1">
      <alignment horizontal="center" vertical="center" wrapText="1"/>
    </xf>
    <xf numFmtId="169" fontId="11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169" fontId="15" fillId="0" borderId="1" xfId="2" applyNumberFormat="1" applyFont="1" applyFill="1" applyBorder="1" applyAlignment="1">
      <alignment horizontal="center" vertical="center" wrapText="1"/>
    </xf>
    <xf numFmtId="2" fontId="15" fillId="0" borderId="1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 wrapText="1"/>
    </xf>
    <xf numFmtId="169" fontId="15" fillId="0" borderId="1" xfId="3" applyNumberFormat="1" applyFont="1" applyFill="1" applyBorder="1" applyAlignment="1">
      <alignment horizontal="center" vertical="center" wrapText="1"/>
    </xf>
    <xf numFmtId="2" fontId="15" fillId="0" borderId="1" xfId="3" applyNumberFormat="1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vertical="center" wrapText="1"/>
    </xf>
    <xf numFmtId="2" fontId="11" fillId="0" borderId="1" xfId="5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left" vertical="center" wrapText="1"/>
    </xf>
    <xf numFmtId="0" fontId="11" fillId="0" borderId="0" xfId="6" applyFont="1" applyFill="1" applyBorder="1" applyAlignment="1">
      <alignment vertical="center" wrapText="1"/>
    </xf>
    <xf numFmtId="2" fontId="11" fillId="0" borderId="1" xfId="6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vertical="center" wrapText="1"/>
    </xf>
    <xf numFmtId="2" fontId="15" fillId="0" borderId="1" xfId="2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169" fontId="11" fillId="0" borderId="1" xfId="3" applyNumberFormat="1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left" vertical="center" wrapText="1"/>
    </xf>
    <xf numFmtId="2" fontId="11" fillId="0" borderId="0" xfId="3" applyNumberFormat="1" applyFont="1" applyFill="1" applyBorder="1" applyAlignment="1">
      <alignment horizontal="left" vertical="center" wrapText="1"/>
    </xf>
    <xf numFmtId="1" fontId="11" fillId="0" borderId="1" xfId="3" applyNumberFormat="1" applyFont="1" applyFill="1" applyBorder="1" applyAlignment="1">
      <alignment horizontal="center" vertical="center" wrapText="1"/>
    </xf>
    <xf numFmtId="1" fontId="15" fillId="0" borderId="1" xfId="2" applyNumberFormat="1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23" fillId="0" borderId="1" xfId="0" applyNumberFormat="1" applyFont="1" applyFill="1" applyBorder="1" applyAlignment="1">
      <alignment horizontal="right" vertical="center"/>
    </xf>
    <xf numFmtId="169" fontId="19" fillId="0" borderId="0" xfId="0" applyNumberFormat="1" applyFont="1" applyFill="1" applyAlignment="1">
      <alignment horizontal="center" vertical="center"/>
    </xf>
    <xf numFmtId="2" fontId="25" fillId="0" borderId="1" xfId="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15" fillId="0" borderId="1" xfId="2" applyNumberFormat="1" applyFont="1" applyFill="1" applyBorder="1" applyAlignment="1">
      <alignment vertical="center" wrapText="1"/>
    </xf>
    <xf numFmtId="2" fontId="15" fillId="0" borderId="1" xfId="3" applyNumberFormat="1" applyFont="1" applyFill="1" applyBorder="1" applyAlignment="1">
      <alignment vertical="center" wrapText="1"/>
    </xf>
    <xf numFmtId="2" fontId="11" fillId="0" borderId="1" xfId="3" applyNumberFormat="1" applyFont="1" applyFill="1" applyBorder="1" applyAlignment="1">
      <alignment vertical="center" wrapText="1"/>
    </xf>
    <xf numFmtId="2" fontId="11" fillId="0" borderId="1" xfId="2" applyNumberFormat="1" applyFont="1" applyFill="1" applyBorder="1" applyAlignment="1">
      <alignment vertical="center" wrapText="1"/>
    </xf>
    <xf numFmtId="171" fontId="18" fillId="0" borderId="0" xfId="0" applyNumberFormat="1" applyFont="1" applyFill="1" applyAlignment="1">
      <alignment vertical="center"/>
    </xf>
    <xf numFmtId="2" fontId="11" fillId="0" borderId="1" xfId="4" applyNumberFormat="1" applyFont="1" applyFill="1" applyBorder="1" applyAlignment="1">
      <alignment vertical="center" wrapText="1"/>
    </xf>
    <xf numFmtId="2" fontId="11" fillId="0" borderId="1" xfId="5" applyNumberFormat="1" applyFont="1" applyFill="1" applyBorder="1" applyAlignment="1">
      <alignment vertical="center" wrapText="1"/>
    </xf>
    <xf numFmtId="2" fontId="15" fillId="0" borderId="1" xfId="6" applyNumberFormat="1" applyFont="1" applyFill="1" applyBorder="1" applyAlignment="1">
      <alignment vertical="center" wrapText="1"/>
    </xf>
    <xf numFmtId="2" fontId="11" fillId="0" borderId="1" xfId="6" applyNumberFormat="1" applyFont="1" applyFill="1" applyBorder="1" applyAlignment="1">
      <alignment vertical="center" wrapText="1"/>
    </xf>
    <xf numFmtId="2" fontId="19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2" fontId="16" fillId="0" borderId="1" xfId="4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 wrapText="1"/>
    </xf>
    <xf numFmtId="2" fontId="14" fillId="0" borderId="0" xfId="0" applyNumberFormat="1" applyFont="1" applyAlignment="1">
      <alignment vertical="center"/>
    </xf>
    <xf numFmtId="2" fontId="18" fillId="0" borderId="0" xfId="0" applyNumberFormat="1" applyFont="1" applyFill="1" applyAlignment="1">
      <alignment vertical="center"/>
    </xf>
    <xf numFmtId="2" fontId="16" fillId="0" borderId="1" xfId="3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vertical="center" wrapText="1"/>
    </xf>
    <xf numFmtId="1" fontId="11" fillId="0" borderId="1" xfId="2" applyNumberFormat="1" applyFont="1" applyFill="1" applyBorder="1" applyAlignment="1">
      <alignment vertical="center" wrapText="1"/>
    </xf>
    <xf numFmtId="1" fontId="15" fillId="0" borderId="1" xfId="2" applyNumberFormat="1" applyFont="1" applyFill="1" applyBorder="1" applyAlignment="1">
      <alignment vertical="center" wrapText="1"/>
    </xf>
    <xf numFmtId="1" fontId="15" fillId="0" borderId="1" xfId="3" applyNumberFormat="1" applyFont="1" applyFill="1" applyBorder="1" applyAlignment="1">
      <alignment horizontal="left" vertical="center" wrapText="1"/>
    </xf>
    <xf numFmtId="1" fontId="15" fillId="0" borderId="1" xfId="3" applyNumberFormat="1" applyFont="1" applyFill="1" applyBorder="1" applyAlignment="1">
      <alignment horizontal="right" vertical="center" wrapText="1"/>
    </xf>
    <xf numFmtId="1" fontId="11" fillId="0" borderId="1" xfId="4" applyNumberFormat="1" applyFont="1" applyFill="1" applyBorder="1" applyAlignment="1">
      <alignment vertical="center" wrapText="1"/>
    </xf>
    <xf numFmtId="1" fontId="11" fillId="0" borderId="1" xfId="5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vertical="center" wrapText="1"/>
    </xf>
    <xf numFmtId="1" fontId="15" fillId="0" borderId="1" xfId="6" applyNumberFormat="1" applyFont="1" applyFill="1" applyBorder="1" applyAlignment="1">
      <alignment horizontal="left" vertical="center" wrapText="1"/>
    </xf>
    <xf numFmtId="1" fontId="11" fillId="0" borderId="1" xfId="6" applyNumberFormat="1" applyFont="1" applyFill="1" applyBorder="1" applyAlignment="1">
      <alignment vertical="center" wrapText="1"/>
    </xf>
    <xf numFmtId="1" fontId="15" fillId="0" borderId="1" xfId="6" applyNumberFormat="1" applyFont="1" applyFill="1" applyBorder="1" applyAlignment="1">
      <alignment vertical="center" wrapText="1"/>
    </xf>
    <xf numFmtId="1" fontId="11" fillId="0" borderId="1" xfId="3" applyNumberFormat="1" applyFont="1" applyFill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vertical="center"/>
    </xf>
    <xf numFmtId="1" fontId="19" fillId="0" borderId="0" xfId="0" applyNumberFormat="1" applyFont="1" applyFill="1" applyAlignment="1">
      <alignment vertical="center"/>
    </xf>
    <xf numFmtId="2" fontId="18" fillId="0" borderId="0" xfId="0" applyNumberFormat="1" applyFont="1" applyFill="1" applyAlignment="1">
      <alignment horizontal="right" vertical="center"/>
    </xf>
    <xf numFmtId="2" fontId="15" fillId="0" borderId="1" xfId="3" applyNumberFormat="1" applyFont="1" applyFill="1" applyBorder="1" applyAlignment="1">
      <alignment horizontal="left" vertical="center" wrapText="1"/>
    </xf>
    <xf numFmtId="2" fontId="15" fillId="0" borderId="1" xfId="6" applyNumberFormat="1" applyFont="1" applyFill="1" applyBorder="1" applyAlignment="1">
      <alignment horizontal="left" vertical="center" wrapText="1"/>
    </xf>
    <xf numFmtId="2" fontId="15" fillId="0" borderId="1" xfId="6" applyNumberFormat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1" fillId="0" borderId="1" xfId="4" applyNumberFormat="1" applyFont="1" applyFill="1" applyBorder="1" applyAlignment="1">
      <alignment horizontal="right" vertical="center" wrapText="1"/>
    </xf>
    <xf numFmtId="2" fontId="11" fillId="0" borderId="1" xfId="6" applyNumberFormat="1" applyFont="1" applyFill="1" applyBorder="1" applyAlignment="1">
      <alignment horizontal="right" vertical="center" wrapText="1"/>
    </xf>
    <xf numFmtId="2" fontId="19" fillId="0" borderId="0" xfId="0" applyNumberFormat="1" applyFont="1" applyFill="1" applyAlignment="1">
      <alignment horizontal="right" vertical="center"/>
    </xf>
    <xf numFmtId="2" fontId="5" fillId="0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vertical="center"/>
    </xf>
    <xf numFmtId="1" fontId="6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vertical="center" wrapText="1"/>
    </xf>
    <xf numFmtId="1" fontId="5" fillId="0" borderId="1" xfId="2" applyNumberFormat="1" applyFont="1" applyFill="1" applyBorder="1" applyAlignment="1">
      <alignment vertical="center" wrapText="1"/>
    </xf>
    <xf numFmtId="1" fontId="6" fillId="0" borderId="1" xfId="2" applyNumberFormat="1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left" vertical="center" wrapText="1"/>
    </xf>
    <xf numFmtId="1" fontId="5" fillId="0" borderId="1" xfId="4" applyNumberFormat="1" applyFont="1" applyFill="1" applyBorder="1" applyAlignment="1">
      <alignment vertical="center" wrapText="1"/>
    </xf>
    <xf numFmtId="1" fontId="5" fillId="0" borderId="1" xfId="5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1" fontId="6" fillId="0" borderId="1" xfId="6" applyNumberFormat="1" applyFont="1" applyFill="1" applyBorder="1" applyAlignment="1">
      <alignment horizontal="left" vertical="center" wrapText="1"/>
    </xf>
    <xf numFmtId="1" fontId="5" fillId="0" borderId="1" xfId="6" applyNumberFormat="1" applyFont="1" applyFill="1" applyBorder="1" applyAlignment="1">
      <alignment vertical="center" wrapText="1"/>
    </xf>
    <xf numFmtId="1" fontId="6" fillId="0" borderId="1" xfId="6" applyNumberFormat="1" applyFont="1" applyFill="1" applyBorder="1" applyAlignment="1">
      <alignment vertical="center" wrapText="1"/>
    </xf>
    <xf numFmtId="1" fontId="7" fillId="0" borderId="1" xfId="4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" fontId="7" fillId="0" borderId="1" xfId="3" applyNumberFormat="1" applyFont="1" applyFill="1" applyBorder="1" applyAlignment="1">
      <alignment horizontal="left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2" fontId="11" fillId="3" borderId="1" xfId="0" applyNumberFormat="1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right" vertical="center" wrapText="1"/>
    </xf>
    <xf numFmtId="0" fontId="15" fillId="3" borderId="1" xfId="3" applyFont="1" applyFill="1" applyBorder="1" applyAlignment="1">
      <alignment horizontal="center" vertical="center" wrapText="1"/>
    </xf>
    <xf numFmtId="2" fontId="15" fillId="3" borderId="1" xfId="3" applyNumberFormat="1" applyFont="1" applyFill="1" applyBorder="1" applyAlignment="1">
      <alignment vertical="center" wrapText="1"/>
    </xf>
    <xf numFmtId="0" fontId="14" fillId="3" borderId="0" xfId="0" applyFont="1" applyFill="1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1" fontId="6" fillId="3" borderId="1" xfId="3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2" fontId="15" fillId="3" borderId="1" xfId="3" applyNumberFormat="1" applyFont="1" applyFill="1" applyBorder="1" applyAlignment="1">
      <alignment horizontal="right" vertical="center" wrapText="1"/>
    </xf>
    <xf numFmtId="1" fontId="15" fillId="3" borderId="1" xfId="3" applyNumberFormat="1" applyFont="1" applyFill="1" applyBorder="1" applyAlignment="1">
      <alignment horizontal="right" vertical="center" wrapText="1"/>
    </xf>
    <xf numFmtId="2" fontId="15" fillId="3" borderId="1" xfId="3" applyNumberFormat="1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horizontal="right" vertical="center" wrapText="1"/>
    </xf>
    <xf numFmtId="0" fontId="19" fillId="3" borderId="0" xfId="0" applyFont="1" applyFill="1" applyAlignment="1">
      <alignment vertical="center"/>
    </xf>
    <xf numFmtId="0" fontId="15" fillId="3" borderId="1" xfId="3" applyFont="1" applyFill="1" applyBorder="1" applyAlignment="1">
      <alignment horizontal="right" vertical="center"/>
    </xf>
    <xf numFmtId="0" fontId="15" fillId="3" borderId="1" xfId="3" applyFont="1" applyFill="1" applyBorder="1" applyAlignment="1">
      <alignment horizontal="center" vertical="center"/>
    </xf>
    <xf numFmtId="2" fontId="15" fillId="3" borderId="1" xfId="3" applyNumberFormat="1" applyFont="1" applyFill="1" applyBorder="1" applyAlignment="1">
      <alignment vertical="center"/>
    </xf>
    <xf numFmtId="0" fontId="6" fillId="3" borderId="1" xfId="3" applyFont="1" applyFill="1" applyBorder="1" applyAlignment="1">
      <alignment horizontal="right" vertical="center"/>
    </xf>
    <xf numFmtId="1" fontId="6" fillId="3" borderId="1" xfId="3" applyNumberFormat="1" applyFont="1" applyFill="1" applyBorder="1" applyAlignment="1">
      <alignment horizontal="right" vertical="center"/>
    </xf>
    <xf numFmtId="2" fontId="15" fillId="3" borderId="1" xfId="3" applyNumberFormat="1" applyFont="1" applyFill="1" applyBorder="1" applyAlignment="1">
      <alignment horizontal="right" vertical="center"/>
    </xf>
    <xf numFmtId="1" fontId="15" fillId="3" borderId="1" xfId="3" applyNumberFormat="1" applyFont="1" applyFill="1" applyBorder="1" applyAlignment="1">
      <alignment horizontal="right" vertical="center"/>
    </xf>
    <xf numFmtId="2" fontId="15" fillId="3" borderId="1" xfId="3" applyNumberFormat="1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right" vertical="center"/>
    </xf>
    <xf numFmtId="0" fontId="15" fillId="3" borderId="1" xfId="6" applyFont="1" applyFill="1" applyBorder="1" applyAlignment="1">
      <alignment horizontal="right" vertical="center" wrapText="1"/>
    </xf>
    <xf numFmtId="0" fontId="15" fillId="3" borderId="1" xfId="6" applyFont="1" applyFill="1" applyBorder="1" applyAlignment="1">
      <alignment horizontal="center" vertical="center" wrapText="1"/>
    </xf>
    <xf numFmtId="2" fontId="15" fillId="3" borderId="1" xfId="6" applyNumberFormat="1" applyFont="1" applyFill="1" applyBorder="1" applyAlignment="1">
      <alignment vertical="center" wrapText="1"/>
    </xf>
    <xf numFmtId="0" fontId="6" fillId="3" borderId="1" xfId="6" applyFont="1" applyFill="1" applyBorder="1" applyAlignment="1">
      <alignment horizontal="right" vertical="center" wrapText="1"/>
    </xf>
    <xf numFmtId="1" fontId="6" fillId="3" borderId="1" xfId="6" applyNumberFormat="1" applyFont="1" applyFill="1" applyBorder="1" applyAlignment="1">
      <alignment horizontal="right" vertical="center" wrapText="1"/>
    </xf>
    <xf numFmtId="2" fontId="15" fillId="3" borderId="1" xfId="6" applyNumberFormat="1" applyFont="1" applyFill="1" applyBorder="1" applyAlignment="1">
      <alignment horizontal="right" vertical="center" wrapText="1"/>
    </xf>
    <xf numFmtId="1" fontId="15" fillId="3" borderId="1" xfId="6" applyNumberFormat="1" applyFont="1" applyFill="1" applyBorder="1" applyAlignment="1">
      <alignment horizontal="right" vertical="center" wrapText="1"/>
    </xf>
    <xf numFmtId="2" fontId="15" fillId="3" borderId="1" xfId="6" applyNumberFormat="1" applyFont="1" applyFill="1" applyBorder="1" applyAlignment="1">
      <alignment horizontal="center" vertical="center" wrapText="1"/>
    </xf>
    <xf numFmtId="0" fontId="15" fillId="3" borderId="0" xfId="6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right" vertical="center" wrapText="1"/>
    </xf>
    <xf numFmtId="2" fontId="15" fillId="3" borderId="1" xfId="0" applyNumberFormat="1" applyFont="1" applyFill="1" applyBorder="1" applyAlignment="1">
      <alignment horizontal="right" vertical="center" wrapText="1"/>
    </xf>
    <xf numFmtId="1" fontId="15" fillId="3" borderId="1" xfId="0" applyNumberFormat="1" applyFont="1" applyFill="1" applyBorder="1" applyAlignment="1">
      <alignment horizontal="righ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horizontal="left" vertical="center" wrapText="1"/>
    </xf>
    <xf numFmtId="1" fontId="15" fillId="3" borderId="1" xfId="0" applyNumberFormat="1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1" fontId="15" fillId="3" borderId="1" xfId="0" applyNumberFormat="1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70" fontId="17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right" vertical="center" wrapText="1"/>
    </xf>
    <xf numFmtId="2" fontId="17" fillId="3" borderId="1" xfId="0" applyNumberFormat="1" applyFont="1" applyFill="1" applyBorder="1" applyAlignment="1">
      <alignment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" fontId="9" fillId="3" borderId="1" xfId="0" applyNumberFormat="1" applyFont="1" applyFill="1" applyBorder="1" applyAlignment="1">
      <alignment horizontal="right" vertical="center" wrapText="1"/>
    </xf>
    <xf numFmtId="2" fontId="11" fillId="3" borderId="1" xfId="4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right" vertical="center" wrapText="1"/>
    </xf>
    <xf numFmtId="1" fontId="17" fillId="3" borderId="1" xfId="2" applyNumberFormat="1" applyFont="1" applyFill="1" applyBorder="1" applyAlignment="1">
      <alignment horizontal="center" vertical="center" wrapText="1"/>
    </xf>
    <xf numFmtId="2" fontId="17" fillId="3" borderId="1" xfId="2" applyNumberFormat="1" applyFont="1" applyFill="1" applyBorder="1" applyAlignment="1">
      <alignment horizontal="right" vertical="center" wrapText="1"/>
    </xf>
    <xf numFmtId="2" fontId="17" fillId="3" borderId="1" xfId="2" applyNumberFormat="1" applyFont="1" applyFill="1" applyBorder="1" applyAlignment="1">
      <alignment vertical="center" wrapText="1"/>
    </xf>
    <xf numFmtId="2" fontId="17" fillId="3" borderId="1" xfId="2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2" fontId="5" fillId="3" borderId="1" xfId="4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right" vertical="center" wrapText="1"/>
    </xf>
    <xf numFmtId="0" fontId="19" fillId="3" borderId="0" xfId="0" applyFont="1" applyFill="1" applyAlignment="1">
      <alignment horizontal="center" vertical="center"/>
    </xf>
    <xf numFmtId="0" fontId="15" fillId="3" borderId="1" xfId="2" applyFont="1" applyFill="1" applyBorder="1" applyAlignment="1">
      <alignment horizontal="right" vertical="center" wrapText="1"/>
    </xf>
    <xf numFmtId="0" fontId="15" fillId="3" borderId="1" xfId="2" applyFont="1" applyFill="1" applyBorder="1" applyAlignment="1">
      <alignment horizontal="center" vertical="center" wrapText="1"/>
    </xf>
    <xf numFmtId="2" fontId="15" fillId="3" borderId="1" xfId="2" applyNumberFormat="1" applyFont="1" applyFill="1" applyBorder="1" applyAlignment="1">
      <alignment horizontal="right" vertical="center" wrapText="1"/>
    </xf>
    <xf numFmtId="2" fontId="15" fillId="3" borderId="1" xfId="2" applyNumberFormat="1" applyFont="1" applyFill="1" applyBorder="1" applyAlignment="1">
      <alignment horizontal="center" vertical="center" wrapText="1"/>
    </xf>
    <xf numFmtId="168" fontId="15" fillId="3" borderId="1" xfId="0" applyNumberFormat="1" applyFont="1" applyFill="1" applyBorder="1" applyAlignment="1">
      <alignment horizontal="center" vertical="center" wrapText="1"/>
    </xf>
    <xf numFmtId="1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1" fontId="15" fillId="3" borderId="1" xfId="3" applyNumberFormat="1" applyFont="1" applyFill="1" applyBorder="1" applyAlignment="1">
      <alignment horizontal="center" vertical="center" wrapText="1"/>
    </xf>
    <xf numFmtId="2" fontId="14" fillId="3" borderId="0" xfId="0" applyNumberFormat="1" applyFont="1" applyFill="1" applyAlignment="1">
      <alignment vertical="center"/>
    </xf>
    <xf numFmtId="2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9" fontId="1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2" fontId="12" fillId="0" borderId="1" xfId="0" applyNumberFormat="1" applyFont="1" applyBorder="1"/>
    <xf numFmtId="0" fontId="0" fillId="0" borderId="1" xfId="0" applyFont="1" applyBorder="1"/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1" xfId="3" applyNumberFormat="1" applyFont="1" applyFill="1" applyBorder="1" applyAlignment="1">
      <alignment vertical="center" wrapText="1"/>
    </xf>
    <xf numFmtId="1" fontId="15" fillId="3" borderId="1" xfId="3" applyNumberFormat="1" applyFont="1" applyFill="1" applyBorder="1" applyAlignment="1">
      <alignment vertical="center" wrapText="1"/>
    </xf>
    <xf numFmtId="1" fontId="15" fillId="3" borderId="1" xfId="3" applyNumberFormat="1" applyFont="1" applyFill="1" applyBorder="1" applyAlignment="1">
      <alignment vertical="center"/>
    </xf>
    <xf numFmtId="1" fontId="15" fillId="3" borderId="1" xfId="6" applyNumberFormat="1" applyFont="1" applyFill="1" applyBorder="1" applyAlignment="1">
      <alignment vertical="center" wrapText="1"/>
    </xf>
    <xf numFmtId="1" fontId="11" fillId="0" borderId="1" xfId="3" applyNumberFormat="1" applyFont="1" applyFill="1" applyBorder="1" applyAlignment="1">
      <alignment vertical="center" wrapText="1"/>
    </xf>
    <xf numFmtId="1" fontId="15" fillId="3" borderId="1" xfId="2" applyNumberFormat="1" applyFont="1" applyFill="1" applyBorder="1" applyAlignment="1">
      <alignment horizontal="center" vertical="center" wrapText="1"/>
    </xf>
    <xf numFmtId="1" fontId="16" fillId="0" borderId="1" xfId="4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right" vertical="center" wrapText="1"/>
    </xf>
    <xf numFmtId="1" fontId="17" fillId="0" borderId="1" xfId="0" applyNumberFormat="1" applyFont="1" applyFill="1" applyBorder="1" applyAlignment="1">
      <alignment horizontal="left" vertical="center" wrapText="1"/>
    </xf>
    <xf numFmtId="1" fontId="16" fillId="0" borderId="1" xfId="3" applyNumberFormat="1" applyFont="1" applyFill="1" applyBorder="1" applyAlignment="1">
      <alignment horizontal="left" vertical="center" wrapText="1"/>
    </xf>
    <xf numFmtId="1" fontId="14" fillId="0" borderId="0" xfId="0" applyNumberFormat="1" applyFont="1" applyAlignment="1">
      <alignment vertical="center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3" borderId="1" xfId="3" applyNumberFormat="1" applyFont="1" applyFill="1" applyBorder="1" applyAlignment="1">
      <alignment horizontal="center" vertical="center" wrapText="1"/>
    </xf>
    <xf numFmtId="169" fontId="6" fillId="0" borderId="1" xfId="3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0" borderId="1" xfId="2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69" fontId="5" fillId="0" borderId="1" xfId="4" applyNumberFormat="1" applyFont="1" applyFill="1" applyBorder="1" applyAlignment="1">
      <alignment horizontal="center" vertical="center" wrapText="1"/>
    </xf>
    <xf numFmtId="169" fontId="5" fillId="0" borderId="1" xfId="5" applyNumberFormat="1" applyFont="1" applyFill="1" applyBorder="1" applyAlignment="1">
      <alignment horizontal="center" vertical="center" wrapText="1"/>
    </xf>
    <xf numFmtId="169" fontId="6" fillId="3" borderId="1" xfId="3" applyNumberFormat="1" applyFont="1" applyFill="1" applyBorder="1" applyAlignment="1">
      <alignment horizontal="center" vertical="center"/>
    </xf>
    <xf numFmtId="169" fontId="6" fillId="0" borderId="1" xfId="6" applyNumberFormat="1" applyFont="1" applyFill="1" applyBorder="1" applyAlignment="1">
      <alignment horizontal="center" vertical="center" wrapText="1"/>
    </xf>
    <xf numFmtId="169" fontId="5" fillId="0" borderId="1" xfId="6" applyNumberFormat="1" applyFont="1" applyFill="1" applyBorder="1" applyAlignment="1">
      <alignment horizontal="center" vertical="center" wrapText="1"/>
    </xf>
    <xf numFmtId="169" fontId="6" fillId="3" borderId="1" xfId="6" applyNumberFormat="1" applyFont="1" applyFill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 horizontal="center" vertical="center" wrapText="1"/>
    </xf>
    <xf numFmtId="169" fontId="7" fillId="0" borderId="1" xfId="4" applyNumberFormat="1" applyFont="1" applyFill="1" applyBorder="1" applyAlignment="1">
      <alignment horizontal="center" vertical="center" wrapText="1"/>
    </xf>
    <xf numFmtId="169" fontId="9" fillId="3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9" fontId="7" fillId="0" borderId="1" xfId="3" applyNumberFormat="1" applyFont="1" applyFill="1" applyBorder="1" applyAlignment="1">
      <alignment horizontal="center" vertical="center" wrapText="1"/>
    </xf>
    <xf numFmtId="169" fontId="9" fillId="3" borderId="1" xfId="2" applyNumberFormat="1" applyFont="1" applyFill="1" applyBorder="1" applyAlignment="1">
      <alignment horizontal="center" vertical="center" wrapText="1"/>
    </xf>
    <xf numFmtId="169" fontId="5" fillId="0" borderId="1" xfId="3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vertical="center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2" applyNumberFormat="1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vertical="center" wrapText="1"/>
    </xf>
    <xf numFmtId="2" fontId="6" fillId="0" borderId="1" xfId="3" applyNumberFormat="1" applyFont="1" applyFill="1" applyBorder="1" applyAlignment="1">
      <alignment horizontal="left" vertical="center" wrapText="1"/>
    </xf>
    <xf numFmtId="2" fontId="6" fillId="3" borderId="1" xfId="3" applyNumberFormat="1" applyFont="1" applyFill="1" applyBorder="1" applyAlignment="1">
      <alignment horizontal="right" vertical="center" wrapText="1"/>
    </xf>
    <xf numFmtId="2" fontId="5" fillId="0" borderId="1" xfId="4" applyNumberFormat="1" applyFont="1" applyFill="1" applyBorder="1" applyAlignment="1">
      <alignment vertical="center" wrapText="1"/>
    </xf>
    <xf numFmtId="2" fontId="5" fillId="0" borderId="1" xfId="5" applyNumberFormat="1" applyFont="1" applyFill="1" applyBorder="1" applyAlignment="1">
      <alignment vertical="center" wrapText="1"/>
    </xf>
    <xf numFmtId="2" fontId="6" fillId="3" borderId="1" xfId="3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6" applyNumberFormat="1" applyFont="1" applyFill="1" applyBorder="1" applyAlignment="1">
      <alignment horizontal="left" vertical="center" wrapText="1"/>
    </xf>
    <xf numFmtId="2" fontId="5" fillId="0" borderId="1" xfId="6" applyNumberFormat="1" applyFont="1" applyFill="1" applyBorder="1" applyAlignment="1">
      <alignment vertical="center" wrapText="1"/>
    </xf>
    <xf numFmtId="2" fontId="6" fillId="3" borderId="1" xfId="6" applyNumberFormat="1" applyFont="1" applyFill="1" applyBorder="1" applyAlignment="1">
      <alignment horizontal="right" vertical="center" wrapText="1"/>
    </xf>
    <xf numFmtId="2" fontId="6" fillId="0" borderId="1" xfId="6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vertical="center" wrapText="1"/>
    </xf>
    <xf numFmtId="2" fontId="7" fillId="0" borderId="1" xfId="4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6" fillId="3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right" vertical="center"/>
    </xf>
    <xf numFmtId="2" fontId="16" fillId="0" borderId="1" xfId="4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17" fillId="0" borderId="1" xfId="0" applyNumberFormat="1" applyFont="1" applyFill="1" applyBorder="1" applyAlignment="1">
      <alignment horizontal="right" vertical="center" wrapText="1"/>
    </xf>
    <xf numFmtId="2" fontId="17" fillId="0" borderId="1" xfId="2" applyNumberFormat="1" applyFont="1" applyFill="1" applyBorder="1" applyAlignment="1">
      <alignment horizontal="right" vertical="center" wrapText="1"/>
    </xf>
    <xf numFmtId="2" fontId="14" fillId="0" borderId="0" xfId="0" applyNumberFormat="1" applyFont="1" applyAlignment="1">
      <alignment horizontal="right" vertical="center"/>
    </xf>
    <xf numFmtId="2" fontId="17" fillId="0" borderId="1" xfId="0" applyNumberFormat="1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Fill="1" applyAlignment="1">
      <alignment horizontal="right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Fill="1" applyAlignment="1">
      <alignment vertical="center"/>
    </xf>
    <xf numFmtId="10" fontId="19" fillId="0" borderId="0" xfId="1" applyNumberFormat="1" applyFont="1" applyFill="1" applyAlignment="1">
      <alignment horizontal="right" vertical="center"/>
    </xf>
    <xf numFmtId="10" fontId="14" fillId="0" borderId="0" xfId="1" applyNumberFormat="1" applyFont="1" applyAlignment="1">
      <alignment horizontal="right" vertical="center"/>
    </xf>
    <xf numFmtId="167" fontId="26" fillId="0" borderId="1" xfId="8" applyFont="1" applyFill="1" applyBorder="1" applyAlignment="1">
      <alignment horizontal="center" vertical="center" wrapText="1"/>
    </xf>
    <xf numFmtId="2" fontId="26" fillId="0" borderId="1" xfId="8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8" fillId="0" borderId="0" xfId="0" applyFont="1"/>
    <xf numFmtId="167" fontId="28" fillId="0" borderId="9" xfId="9" applyFont="1" applyBorder="1" applyAlignment="1">
      <alignment horizontal="center" vertical="center" wrapText="1"/>
    </xf>
    <xf numFmtId="168" fontId="28" fillId="0" borderId="10" xfId="9" applyNumberFormat="1" applyFont="1" applyBorder="1" applyAlignment="1">
      <alignment horizontal="center" vertical="center" wrapText="1"/>
    </xf>
    <xf numFmtId="168" fontId="28" fillId="0" borderId="11" xfId="9" applyNumberFormat="1" applyFont="1" applyBorder="1" applyAlignment="1">
      <alignment horizontal="center" vertical="center" wrapText="1"/>
    </xf>
    <xf numFmtId="0" fontId="27" fillId="0" borderId="1" xfId="9" applyNumberFormat="1" applyFont="1" applyBorder="1" applyAlignment="1">
      <alignment horizontal="center" vertical="center" wrapText="1"/>
    </xf>
    <xf numFmtId="2" fontId="28" fillId="0" borderId="12" xfId="9" applyNumberFormat="1" applyFont="1" applyBorder="1" applyAlignment="1">
      <alignment horizontal="center" vertical="center" wrapText="1"/>
    </xf>
    <xf numFmtId="168" fontId="28" fillId="0" borderId="13" xfId="9" applyNumberFormat="1" applyFont="1" applyBorder="1" applyAlignment="1">
      <alignment horizontal="center" vertical="center" wrapText="1"/>
    </xf>
    <xf numFmtId="167" fontId="28" fillId="0" borderId="14" xfId="9" applyNumberFormat="1" applyFont="1" applyBorder="1" applyAlignment="1">
      <alignment horizontal="center" vertical="center" wrapText="1"/>
    </xf>
    <xf numFmtId="0" fontId="27" fillId="0" borderId="1" xfId="9" applyNumberFormat="1" applyFont="1" applyBorder="1" applyAlignment="1">
      <alignment horizontal="left" vertical="center" wrapText="1"/>
    </xf>
    <xf numFmtId="2" fontId="29" fillId="0" borderId="1" xfId="9" applyNumberFormat="1" applyFont="1" applyBorder="1" applyAlignment="1">
      <alignment horizontal="right" vertical="center" wrapText="1"/>
    </xf>
    <xf numFmtId="2" fontId="27" fillId="0" borderId="1" xfId="9" applyNumberFormat="1" applyFont="1" applyBorder="1" applyAlignment="1">
      <alignment horizontal="right" vertical="center" wrapText="1"/>
    </xf>
    <xf numFmtId="167" fontId="28" fillId="0" borderId="0" xfId="9" applyFont="1" applyBorder="1" applyAlignment="1">
      <alignment horizontal="center" vertical="center" wrapText="1"/>
    </xf>
    <xf numFmtId="167" fontId="28" fillId="0" borderId="0" xfId="9" applyFont="1" applyBorder="1" applyAlignment="1">
      <alignment vertical="center" wrapText="1"/>
    </xf>
    <xf numFmtId="168" fontId="28" fillId="0" borderId="0" xfId="9" applyNumberFormat="1" applyFont="1" applyBorder="1" applyAlignment="1">
      <alignment horizontal="right" vertical="center" wrapText="1"/>
    </xf>
    <xf numFmtId="167" fontId="1" fillId="0" borderId="0" xfId="9" applyAlignment="1">
      <alignment vertical="center" wrapText="1"/>
    </xf>
    <xf numFmtId="168" fontId="1" fillId="0" borderId="0" xfId="9" applyNumberFormat="1" applyAlignment="1">
      <alignment vertical="center" wrapText="1"/>
    </xf>
    <xf numFmtId="0" fontId="26" fillId="5" borderId="1" xfId="0" applyFont="1" applyFill="1" applyBorder="1" applyAlignment="1">
      <alignment horizontal="left" vertical="center"/>
    </xf>
    <xf numFmtId="2" fontId="31" fillId="5" borderId="1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2" fontId="26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/>
    <xf numFmtId="1" fontId="26" fillId="5" borderId="1" xfId="0" applyNumberFormat="1" applyFont="1" applyFill="1" applyBorder="1" applyAlignment="1">
      <alignment horizontal="center" vertical="center" wrapText="1"/>
    </xf>
    <xf numFmtId="2" fontId="26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vertical="center" wrapText="1"/>
    </xf>
    <xf numFmtId="2" fontId="31" fillId="5" borderId="1" xfId="0" applyNumberFormat="1" applyFont="1" applyFill="1" applyBorder="1" applyAlignment="1">
      <alignment horizontal="center" vertical="center" wrapText="1"/>
    </xf>
    <xf numFmtId="1" fontId="30" fillId="5" borderId="1" xfId="0" applyNumberFormat="1" applyFont="1" applyFill="1" applyBorder="1" applyAlignment="1">
      <alignment horizontal="center" vertical="center" wrapText="1"/>
    </xf>
    <xf numFmtId="2" fontId="30" fillId="5" borderId="1" xfId="0" applyNumberFormat="1" applyFont="1" applyFill="1" applyBorder="1" applyAlignment="1">
      <alignment horizontal="center" vertical="center" wrapText="1"/>
    </xf>
    <xf numFmtId="1" fontId="31" fillId="5" borderId="1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5" borderId="0" xfId="0" applyFill="1"/>
    <xf numFmtId="0" fontId="26" fillId="5" borderId="1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center" vertical="top" wrapText="1"/>
    </xf>
    <xf numFmtId="1" fontId="31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justify" vertical="center" wrapText="1"/>
    </xf>
    <xf numFmtId="0" fontId="31" fillId="5" borderId="1" xfId="0" applyFont="1" applyFill="1" applyBorder="1" applyAlignment="1">
      <alignment horizontal="justify" vertical="center"/>
    </xf>
    <xf numFmtId="0" fontId="30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horizontal="center" vertical="center"/>
    </xf>
    <xf numFmtId="2" fontId="32" fillId="5" borderId="1" xfId="0" applyNumberFormat="1" applyFont="1" applyFill="1" applyBorder="1" applyAlignment="1">
      <alignment horizontal="center" vertical="center"/>
    </xf>
    <xf numFmtId="1" fontId="32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2" fontId="0" fillId="5" borderId="0" xfId="0" applyNumberFormat="1" applyFill="1"/>
    <xf numFmtId="1" fontId="0" fillId="5" borderId="0" xfId="0" applyNumberForma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4" borderId="0" xfId="0" applyNumberFormat="1" applyFont="1" applyFill="1" applyAlignment="1">
      <alignment vertical="center"/>
    </xf>
    <xf numFmtId="2" fontId="0" fillId="3" borderId="0" xfId="0" applyNumberFormat="1" applyFont="1" applyFill="1" applyAlignment="1">
      <alignment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2" fontId="5" fillId="5" borderId="1" xfId="0" applyNumberFormat="1" applyFont="1" applyFill="1" applyBorder="1" applyAlignment="1">
      <alignment horizontal="righ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left" vertical="center" wrapText="1"/>
    </xf>
    <xf numFmtId="16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0" fillId="5" borderId="0" xfId="0" applyNumberFormat="1" applyFont="1" applyFill="1" applyAlignment="1">
      <alignment vertical="center"/>
    </xf>
    <xf numFmtId="0" fontId="0" fillId="5" borderId="0" xfId="0" applyFont="1" applyFill="1" applyAlignment="1">
      <alignment vertical="center"/>
    </xf>
    <xf numFmtId="169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right" vertical="center" wrapText="1"/>
    </xf>
    <xf numFmtId="168" fontId="5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2" fontId="7" fillId="5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left" vertical="center" wrapText="1"/>
    </xf>
    <xf numFmtId="0" fontId="7" fillId="5" borderId="1" xfId="3" applyFont="1" applyFill="1" applyBorder="1" applyAlignment="1">
      <alignment horizontal="left" vertical="center" wrapText="1"/>
    </xf>
    <xf numFmtId="1" fontId="7" fillId="5" borderId="1" xfId="3" applyNumberFormat="1" applyFont="1" applyFill="1" applyBorder="1" applyAlignment="1">
      <alignment horizontal="left" vertical="center" wrapText="1"/>
    </xf>
    <xf numFmtId="2" fontId="7" fillId="5" borderId="1" xfId="3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169" fontId="9" fillId="5" borderId="1" xfId="0" applyNumberFormat="1" applyFont="1" applyFill="1" applyBorder="1" applyAlignment="1">
      <alignment horizontal="center" vertical="center" wrapText="1"/>
    </xf>
    <xf numFmtId="169" fontId="7" fillId="5" borderId="1" xfId="3" applyNumberFormat="1" applyFont="1" applyFill="1" applyBorder="1" applyAlignment="1">
      <alignment horizontal="center" vertical="center" wrapText="1"/>
    </xf>
    <xf numFmtId="168" fontId="11" fillId="5" borderId="1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8" fillId="5" borderId="0" xfId="0" applyFont="1" applyFill="1" applyAlignment="1">
      <alignment vertical="center"/>
    </xf>
    <xf numFmtId="0" fontId="5" fillId="5" borderId="1" xfId="2" applyFont="1" applyFill="1" applyBorder="1" applyAlignment="1">
      <alignment vertical="center" wrapText="1"/>
    </xf>
    <xf numFmtId="1" fontId="5" fillId="5" borderId="1" xfId="2" applyNumberFormat="1" applyFont="1" applyFill="1" applyBorder="1" applyAlignment="1">
      <alignment vertical="center" wrapText="1"/>
    </xf>
    <xf numFmtId="2" fontId="5" fillId="5" borderId="1" xfId="2" applyNumberFormat="1" applyFont="1" applyFill="1" applyBorder="1" applyAlignment="1">
      <alignment vertical="center" wrapText="1"/>
    </xf>
    <xf numFmtId="0" fontId="6" fillId="5" borderId="1" xfId="2" applyFont="1" applyFill="1" applyBorder="1" applyAlignment="1">
      <alignment vertical="center" wrapText="1"/>
    </xf>
    <xf numFmtId="1" fontId="6" fillId="5" borderId="1" xfId="2" applyNumberFormat="1" applyFont="1" applyFill="1" applyBorder="1" applyAlignment="1">
      <alignment vertical="center" wrapText="1"/>
    </xf>
    <xf numFmtId="2" fontId="6" fillId="5" borderId="1" xfId="2" applyNumberFormat="1" applyFont="1" applyFill="1" applyBorder="1" applyAlignment="1">
      <alignment vertical="center" wrapText="1"/>
    </xf>
    <xf numFmtId="0" fontId="15" fillId="5" borderId="1" xfId="2" applyFont="1" applyFill="1" applyBorder="1" applyAlignment="1">
      <alignment horizontal="right" vertical="center" wrapText="1"/>
    </xf>
    <xf numFmtId="1" fontId="5" fillId="5" borderId="1" xfId="0" applyNumberFormat="1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vertical="center" wrapText="1"/>
    </xf>
    <xf numFmtId="169" fontId="5" fillId="5" borderId="1" xfId="3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2" fontId="5" fillId="5" borderId="1" xfId="7" applyNumberFormat="1" applyFont="1" applyFill="1" applyBorder="1" applyAlignment="1" applyProtection="1">
      <alignment horizontal="center" vertical="center" wrapText="1"/>
    </xf>
    <xf numFmtId="169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169" fontId="5" fillId="5" borderId="1" xfId="2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82" fillId="5" borderId="7" xfId="0" applyFont="1" applyFill="1" applyBorder="1" applyAlignment="1">
      <alignment vertical="center" wrapText="1"/>
    </xf>
    <xf numFmtId="0" fontId="82" fillId="5" borderId="8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center" vertical="justify" wrapText="1"/>
    </xf>
    <xf numFmtId="0" fontId="32" fillId="5" borderId="1" xfId="0" applyFont="1" applyFill="1" applyBorder="1" applyAlignment="1">
      <alignment horizontal="center" vertical="justify" wrapText="1"/>
    </xf>
    <xf numFmtId="2" fontId="30" fillId="5" borderId="1" xfId="0" applyNumberFormat="1" applyFont="1" applyFill="1" applyBorder="1" applyAlignment="1">
      <alignment horizontal="center" vertical="justify" wrapText="1"/>
    </xf>
    <xf numFmtId="2" fontId="31" fillId="5" borderId="1" xfId="0" applyNumberFormat="1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2" fontId="30" fillId="5" borderId="1" xfId="1" applyNumberFormat="1" applyFont="1" applyFill="1" applyBorder="1" applyAlignment="1">
      <alignment horizontal="center" vertical="justify" wrapText="1"/>
    </xf>
    <xf numFmtId="170" fontId="16" fillId="0" borderId="1" xfId="3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30" fillId="4" borderId="1" xfId="0" applyNumberFormat="1" applyFont="1" applyFill="1" applyBorder="1" applyAlignment="1">
      <alignment horizontal="center" vertical="center" wrapText="1"/>
    </xf>
    <xf numFmtId="168" fontId="32" fillId="5" borderId="1" xfId="0" applyNumberFormat="1" applyFont="1" applyFill="1" applyBorder="1" applyAlignment="1">
      <alignment horizontal="center" vertical="center"/>
    </xf>
    <xf numFmtId="167" fontId="26" fillId="0" borderId="1" xfId="8" applyFont="1" applyFill="1" applyBorder="1" applyAlignment="1">
      <alignment horizontal="center" vertical="center" wrapText="1"/>
    </xf>
    <xf numFmtId="0" fontId="27" fillId="0" borderId="1" xfId="8" applyNumberFormat="1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2" fontId="26" fillId="5" borderId="2" xfId="0" applyNumberFormat="1" applyFont="1" applyFill="1" applyBorder="1" applyAlignment="1">
      <alignment horizontal="right" vertical="center"/>
    </xf>
    <xf numFmtId="2" fontId="26" fillId="5" borderId="3" xfId="0" applyNumberFormat="1" applyFont="1" applyFill="1" applyBorder="1" applyAlignment="1">
      <alignment horizontal="right" vertical="center"/>
    </xf>
    <xf numFmtId="2" fontId="26" fillId="5" borderId="4" xfId="0" applyNumberFormat="1" applyFont="1" applyFill="1" applyBorder="1" applyAlignment="1">
      <alignment horizontal="right" vertical="center"/>
    </xf>
    <xf numFmtId="0" fontId="32" fillId="5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right" vertical="center" wrapText="1"/>
    </xf>
    <xf numFmtId="0" fontId="31" fillId="5" borderId="1" xfId="0" applyFon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71" fontId="15" fillId="0" borderId="5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171" fontId="20" fillId="0" borderId="5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6" xfId="3" applyFont="1" applyFill="1" applyBorder="1" applyAlignment="1">
      <alignment horizontal="left" vertical="center" wrapText="1"/>
    </xf>
    <xf numFmtId="0" fontId="5" fillId="5" borderId="8" xfId="3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7" xfId="3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2" fontId="7" fillId="5" borderId="6" xfId="0" applyNumberFormat="1" applyFont="1" applyFill="1" applyBorder="1" applyAlignment="1">
      <alignment horizontal="left" vertical="center" wrapText="1"/>
    </xf>
    <xf numFmtId="2" fontId="7" fillId="5" borderId="7" xfId="0" applyNumberFormat="1" applyFont="1" applyFill="1" applyBorder="1" applyAlignment="1">
      <alignment horizontal="left" vertical="center" wrapText="1"/>
    </xf>
    <xf numFmtId="2" fontId="7" fillId="5" borderId="8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1" fontId="13" fillId="0" borderId="5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4763">
    <cellStyle name="??                          " xfId="11"/>
    <cellStyle name="??                           2" xfId="12"/>
    <cellStyle name="???? [0.00]_PRODUCT DETAIL Q1" xfId="13"/>
    <cellStyle name="????_PRODUCT DETAIL Q1" xfId="14"/>
    <cellStyle name="???_HOBONG" xfId="15"/>
    <cellStyle name="??_(????)??????" xfId="16"/>
    <cellStyle name="•W?€_G7ATD" xfId="17"/>
    <cellStyle name="•W€_G7ATD" xfId="18"/>
    <cellStyle name="20% - Accent1 10" xfId="19"/>
    <cellStyle name="20% - Accent1 10 2" xfId="20"/>
    <cellStyle name="20% - Accent1 10 3" xfId="21"/>
    <cellStyle name="20% - Accent1 11" xfId="22"/>
    <cellStyle name="20% - Accent1 11 2" xfId="23"/>
    <cellStyle name="20% - Accent1 11 3" xfId="24"/>
    <cellStyle name="20% - Accent1 12" xfId="25"/>
    <cellStyle name="20% - Accent1 12 2" xfId="26"/>
    <cellStyle name="20% - Accent1 12 3" xfId="27"/>
    <cellStyle name="20% - Accent1 13" xfId="28"/>
    <cellStyle name="20% - Accent1 13 2" xfId="29"/>
    <cellStyle name="20% - Accent1 13 3" xfId="30"/>
    <cellStyle name="20% - Accent1 14" xfId="31"/>
    <cellStyle name="20% - Accent1 14 2" xfId="32"/>
    <cellStyle name="20% - Accent1 14 3" xfId="33"/>
    <cellStyle name="20% - Accent1 15" xfId="34"/>
    <cellStyle name="20% - Accent1 15 2" xfId="35"/>
    <cellStyle name="20% - Accent1 15 3" xfId="36"/>
    <cellStyle name="20% - Accent1 16" xfId="37"/>
    <cellStyle name="20% - Accent1 16 2" xfId="38"/>
    <cellStyle name="20% - Accent1 16 3" xfId="39"/>
    <cellStyle name="20% - Accent1 17" xfId="40"/>
    <cellStyle name="20% - Accent1 17 2" xfId="41"/>
    <cellStyle name="20% - Accent1 17 3" xfId="42"/>
    <cellStyle name="20% - Accent1 18" xfId="43"/>
    <cellStyle name="20% - Accent1 18 2" xfId="44"/>
    <cellStyle name="20% - Accent1 18 3" xfId="45"/>
    <cellStyle name="20% - Accent1 19" xfId="46"/>
    <cellStyle name="20% - Accent1 19 2" xfId="47"/>
    <cellStyle name="20% - Accent1 19 3" xfId="48"/>
    <cellStyle name="20% - Accent1 2" xfId="49"/>
    <cellStyle name="20% - Accent1 2 2" xfId="50"/>
    <cellStyle name="20% - Accent1 2 3" xfId="51"/>
    <cellStyle name="20% - Accent1 20" xfId="52"/>
    <cellStyle name="20% - Accent1 20 2" xfId="53"/>
    <cellStyle name="20% - Accent1 20 3" xfId="54"/>
    <cellStyle name="20% - Accent1 21" xfId="55"/>
    <cellStyle name="20% - Accent1 21 2" xfId="56"/>
    <cellStyle name="20% - Accent1 21 3" xfId="57"/>
    <cellStyle name="20% - Accent1 22" xfId="58"/>
    <cellStyle name="20% - Accent1 22 2" xfId="59"/>
    <cellStyle name="20% - Accent1 22 3" xfId="60"/>
    <cellStyle name="20% - Accent1 23" xfId="61"/>
    <cellStyle name="20% - Accent1 23 2" xfId="62"/>
    <cellStyle name="20% - Accent1 23 3" xfId="63"/>
    <cellStyle name="20% - Accent1 24" xfId="64"/>
    <cellStyle name="20% - Accent1 24 2" xfId="65"/>
    <cellStyle name="20% - Accent1 24 3" xfId="66"/>
    <cellStyle name="20% - Accent1 25" xfId="67"/>
    <cellStyle name="20% - Accent1 25 2" xfId="68"/>
    <cellStyle name="20% - Accent1 25 3" xfId="69"/>
    <cellStyle name="20% - Accent1 26" xfId="70"/>
    <cellStyle name="20% - Accent1 26 2" xfId="71"/>
    <cellStyle name="20% - Accent1 26 3" xfId="72"/>
    <cellStyle name="20% - Accent1 27" xfId="73"/>
    <cellStyle name="20% - Accent1 27 2" xfId="74"/>
    <cellStyle name="20% - Accent1 27 3" xfId="75"/>
    <cellStyle name="20% - Accent1 28" xfId="76"/>
    <cellStyle name="20% - Accent1 28 2" xfId="77"/>
    <cellStyle name="20% - Accent1 28 3" xfId="78"/>
    <cellStyle name="20% - Accent1 29" xfId="79"/>
    <cellStyle name="20% - Accent1 29 2" xfId="80"/>
    <cellStyle name="20% - Accent1 29 3" xfId="81"/>
    <cellStyle name="20% - Accent1 3" xfId="82"/>
    <cellStyle name="20% - Accent1 3 2" xfId="83"/>
    <cellStyle name="20% - Accent1 3 3" xfId="84"/>
    <cellStyle name="20% - Accent1 30" xfId="85"/>
    <cellStyle name="20% - Accent1 30 2" xfId="86"/>
    <cellStyle name="20% - Accent1 30 3" xfId="87"/>
    <cellStyle name="20% - Accent1 31" xfId="88"/>
    <cellStyle name="20% - Accent1 31 2" xfId="89"/>
    <cellStyle name="20% - Accent1 31 3" xfId="90"/>
    <cellStyle name="20% - Accent1 32" xfId="91"/>
    <cellStyle name="20% - Accent1 4" xfId="92"/>
    <cellStyle name="20% - Accent1 4 2" xfId="93"/>
    <cellStyle name="20% - Accent1 4 3" xfId="94"/>
    <cellStyle name="20% - Accent1 5" xfId="95"/>
    <cellStyle name="20% - Accent1 5 2" xfId="96"/>
    <cellStyle name="20% - Accent1 5 3" xfId="97"/>
    <cellStyle name="20% - Accent1 6" xfId="98"/>
    <cellStyle name="20% - Accent1 6 2" xfId="99"/>
    <cellStyle name="20% - Accent1 6 3" xfId="100"/>
    <cellStyle name="20% - Accent1 7" xfId="101"/>
    <cellStyle name="20% - Accent1 7 2" xfId="102"/>
    <cellStyle name="20% - Accent1 7 3" xfId="103"/>
    <cellStyle name="20% - Accent1 8" xfId="104"/>
    <cellStyle name="20% - Accent1 8 2" xfId="105"/>
    <cellStyle name="20% - Accent1 8 3" xfId="106"/>
    <cellStyle name="20% - Accent1 9" xfId="107"/>
    <cellStyle name="20% - Accent1 9 2" xfId="108"/>
    <cellStyle name="20% - Accent1 9 3" xfId="109"/>
    <cellStyle name="20% - Accent2 10" xfId="110"/>
    <cellStyle name="20% - Accent2 10 2" xfId="111"/>
    <cellStyle name="20% - Accent2 11" xfId="112"/>
    <cellStyle name="20% - Accent2 11 2" xfId="113"/>
    <cellStyle name="20% - Accent2 12" xfId="114"/>
    <cellStyle name="20% - Accent2 12 2" xfId="115"/>
    <cellStyle name="20% - Accent2 13" xfId="116"/>
    <cellStyle name="20% - Accent2 13 2" xfId="117"/>
    <cellStyle name="20% - Accent2 14" xfId="118"/>
    <cellStyle name="20% - Accent2 14 2" xfId="119"/>
    <cellStyle name="20% - Accent2 15" xfId="120"/>
    <cellStyle name="20% - Accent2 15 2" xfId="121"/>
    <cellStyle name="20% - Accent2 16" xfId="122"/>
    <cellStyle name="20% - Accent2 16 2" xfId="123"/>
    <cellStyle name="20% - Accent2 17" xfId="124"/>
    <cellStyle name="20% - Accent2 17 2" xfId="125"/>
    <cellStyle name="20% - Accent2 18" xfId="126"/>
    <cellStyle name="20% - Accent2 18 2" xfId="127"/>
    <cellStyle name="20% - Accent2 19" xfId="128"/>
    <cellStyle name="20% - Accent2 19 2" xfId="129"/>
    <cellStyle name="20% - Accent2 2" xfId="130"/>
    <cellStyle name="20% - Accent2 2 2" xfId="131"/>
    <cellStyle name="20% - Accent2 20" xfId="132"/>
    <cellStyle name="20% - Accent2 20 2" xfId="133"/>
    <cellStyle name="20% - Accent2 21" xfId="134"/>
    <cellStyle name="20% - Accent2 21 2" xfId="135"/>
    <cellStyle name="20% - Accent2 22" xfId="136"/>
    <cellStyle name="20% - Accent2 22 2" xfId="137"/>
    <cellStyle name="20% - Accent2 23" xfId="138"/>
    <cellStyle name="20% - Accent2 23 2" xfId="139"/>
    <cellStyle name="20% - Accent2 24" xfId="140"/>
    <cellStyle name="20% - Accent2 24 2" xfId="141"/>
    <cellStyle name="20% - Accent2 25" xfId="142"/>
    <cellStyle name="20% - Accent2 25 2" xfId="143"/>
    <cellStyle name="20% - Accent2 26" xfId="144"/>
    <cellStyle name="20% - Accent2 26 2" xfId="145"/>
    <cellStyle name="20% - Accent2 27" xfId="146"/>
    <cellStyle name="20% - Accent2 27 2" xfId="147"/>
    <cellStyle name="20% - Accent2 28" xfId="148"/>
    <cellStyle name="20% - Accent2 28 2" xfId="149"/>
    <cellStyle name="20% - Accent2 29" xfId="150"/>
    <cellStyle name="20% - Accent2 29 2" xfId="151"/>
    <cellStyle name="20% - Accent2 3" xfId="152"/>
    <cellStyle name="20% - Accent2 3 2" xfId="153"/>
    <cellStyle name="20% - Accent2 30" xfId="154"/>
    <cellStyle name="20% - Accent2 30 2" xfId="155"/>
    <cellStyle name="20% - Accent2 31" xfId="156"/>
    <cellStyle name="20% - Accent2 31 2" xfId="157"/>
    <cellStyle name="20% - Accent2 4" xfId="158"/>
    <cellStyle name="20% - Accent2 4 2" xfId="159"/>
    <cellStyle name="20% - Accent2 5" xfId="160"/>
    <cellStyle name="20% - Accent2 5 2" xfId="161"/>
    <cellStyle name="20% - Accent2 6" xfId="162"/>
    <cellStyle name="20% - Accent2 6 2" xfId="163"/>
    <cellStyle name="20% - Accent2 7" xfId="164"/>
    <cellStyle name="20% - Accent2 7 2" xfId="165"/>
    <cellStyle name="20% - Accent2 8" xfId="166"/>
    <cellStyle name="20% - Accent2 8 2" xfId="167"/>
    <cellStyle name="20% - Accent2 9" xfId="168"/>
    <cellStyle name="20% - Accent2 9 2" xfId="169"/>
    <cellStyle name="20% - Accent3 10" xfId="170"/>
    <cellStyle name="20% - Accent3 10 2" xfId="171"/>
    <cellStyle name="20% - Accent3 10 3" xfId="172"/>
    <cellStyle name="20% - Accent3 11" xfId="173"/>
    <cellStyle name="20% - Accent3 11 2" xfId="174"/>
    <cellStyle name="20% - Accent3 11 3" xfId="175"/>
    <cellStyle name="20% - Accent3 12" xfId="176"/>
    <cellStyle name="20% - Accent3 12 2" xfId="177"/>
    <cellStyle name="20% - Accent3 12 3" xfId="178"/>
    <cellStyle name="20% - Accent3 13" xfId="179"/>
    <cellStyle name="20% - Accent3 13 2" xfId="180"/>
    <cellStyle name="20% - Accent3 13 3" xfId="181"/>
    <cellStyle name="20% - Accent3 14" xfId="182"/>
    <cellStyle name="20% - Accent3 14 2" xfId="183"/>
    <cellStyle name="20% - Accent3 14 3" xfId="184"/>
    <cellStyle name="20% - Accent3 15" xfId="185"/>
    <cellStyle name="20% - Accent3 15 2" xfId="186"/>
    <cellStyle name="20% - Accent3 15 3" xfId="187"/>
    <cellStyle name="20% - Accent3 16" xfId="188"/>
    <cellStyle name="20% - Accent3 16 2" xfId="189"/>
    <cellStyle name="20% - Accent3 16 3" xfId="190"/>
    <cellStyle name="20% - Accent3 17" xfId="191"/>
    <cellStyle name="20% - Accent3 17 2" xfId="192"/>
    <cellStyle name="20% - Accent3 17 3" xfId="193"/>
    <cellStyle name="20% - Accent3 18" xfId="194"/>
    <cellStyle name="20% - Accent3 18 2" xfId="195"/>
    <cellStyle name="20% - Accent3 18 3" xfId="196"/>
    <cellStyle name="20% - Accent3 19" xfId="197"/>
    <cellStyle name="20% - Accent3 19 2" xfId="198"/>
    <cellStyle name="20% - Accent3 19 3" xfId="199"/>
    <cellStyle name="20% - Accent3 2" xfId="200"/>
    <cellStyle name="20% - Accent3 2 2" xfId="201"/>
    <cellStyle name="20% - Accent3 2 3" xfId="202"/>
    <cellStyle name="20% - Accent3 20" xfId="203"/>
    <cellStyle name="20% - Accent3 20 2" xfId="204"/>
    <cellStyle name="20% - Accent3 20 3" xfId="205"/>
    <cellStyle name="20% - Accent3 21" xfId="206"/>
    <cellStyle name="20% - Accent3 21 2" xfId="207"/>
    <cellStyle name="20% - Accent3 21 3" xfId="208"/>
    <cellStyle name="20% - Accent3 22" xfId="209"/>
    <cellStyle name="20% - Accent3 22 2" xfId="210"/>
    <cellStyle name="20% - Accent3 22 3" xfId="211"/>
    <cellStyle name="20% - Accent3 23" xfId="212"/>
    <cellStyle name="20% - Accent3 23 2" xfId="213"/>
    <cellStyle name="20% - Accent3 23 3" xfId="214"/>
    <cellStyle name="20% - Accent3 24" xfId="215"/>
    <cellStyle name="20% - Accent3 24 2" xfId="216"/>
    <cellStyle name="20% - Accent3 24 3" xfId="217"/>
    <cellStyle name="20% - Accent3 25" xfId="218"/>
    <cellStyle name="20% - Accent3 25 2" xfId="219"/>
    <cellStyle name="20% - Accent3 25 3" xfId="220"/>
    <cellStyle name="20% - Accent3 26" xfId="221"/>
    <cellStyle name="20% - Accent3 26 2" xfId="222"/>
    <cellStyle name="20% - Accent3 26 3" xfId="223"/>
    <cellStyle name="20% - Accent3 27" xfId="224"/>
    <cellStyle name="20% - Accent3 27 2" xfId="225"/>
    <cellStyle name="20% - Accent3 27 3" xfId="226"/>
    <cellStyle name="20% - Accent3 28" xfId="227"/>
    <cellStyle name="20% - Accent3 28 2" xfId="228"/>
    <cellStyle name="20% - Accent3 28 3" xfId="229"/>
    <cellStyle name="20% - Accent3 29" xfId="230"/>
    <cellStyle name="20% - Accent3 29 2" xfId="231"/>
    <cellStyle name="20% - Accent3 29 3" xfId="232"/>
    <cellStyle name="20% - Accent3 3" xfId="233"/>
    <cellStyle name="20% - Accent3 3 2" xfId="234"/>
    <cellStyle name="20% - Accent3 3 3" xfId="235"/>
    <cellStyle name="20% - Accent3 30" xfId="236"/>
    <cellStyle name="20% - Accent3 30 2" xfId="237"/>
    <cellStyle name="20% - Accent3 30 3" xfId="238"/>
    <cellStyle name="20% - Accent3 31" xfId="239"/>
    <cellStyle name="20% - Accent3 31 2" xfId="240"/>
    <cellStyle name="20% - Accent3 31 3" xfId="241"/>
    <cellStyle name="20% - Accent3 32" xfId="242"/>
    <cellStyle name="20% - Accent3 4" xfId="243"/>
    <cellStyle name="20% - Accent3 4 2" xfId="244"/>
    <cellStyle name="20% - Accent3 4 3" xfId="245"/>
    <cellStyle name="20% - Accent3 5" xfId="246"/>
    <cellStyle name="20% - Accent3 5 2" xfId="247"/>
    <cellStyle name="20% - Accent3 5 3" xfId="248"/>
    <cellStyle name="20% - Accent3 6" xfId="249"/>
    <cellStyle name="20% - Accent3 6 2" xfId="250"/>
    <cellStyle name="20% - Accent3 6 3" xfId="251"/>
    <cellStyle name="20% - Accent3 7" xfId="252"/>
    <cellStyle name="20% - Accent3 7 2" xfId="253"/>
    <cellStyle name="20% - Accent3 7 3" xfId="254"/>
    <cellStyle name="20% - Accent3 8" xfId="255"/>
    <cellStyle name="20% - Accent3 8 2" xfId="256"/>
    <cellStyle name="20% - Accent3 8 3" xfId="257"/>
    <cellStyle name="20% - Accent3 9" xfId="258"/>
    <cellStyle name="20% - Accent3 9 2" xfId="259"/>
    <cellStyle name="20% - Accent3 9 3" xfId="260"/>
    <cellStyle name="20% - Accent4 10" xfId="261"/>
    <cellStyle name="20% - Accent4 10 2" xfId="262"/>
    <cellStyle name="20% - Accent4 10 3" xfId="263"/>
    <cellStyle name="20% - Accent4 11" xfId="264"/>
    <cellStyle name="20% - Accent4 11 2" xfId="265"/>
    <cellStyle name="20% - Accent4 11 3" xfId="266"/>
    <cellStyle name="20% - Accent4 12" xfId="267"/>
    <cellStyle name="20% - Accent4 12 2" xfId="268"/>
    <cellStyle name="20% - Accent4 12 3" xfId="269"/>
    <cellStyle name="20% - Accent4 13" xfId="270"/>
    <cellStyle name="20% - Accent4 13 2" xfId="271"/>
    <cellStyle name="20% - Accent4 13 3" xfId="272"/>
    <cellStyle name="20% - Accent4 14" xfId="273"/>
    <cellStyle name="20% - Accent4 14 2" xfId="274"/>
    <cellStyle name="20% - Accent4 14 3" xfId="275"/>
    <cellStyle name="20% - Accent4 15" xfId="276"/>
    <cellStyle name="20% - Accent4 15 2" xfId="277"/>
    <cellStyle name="20% - Accent4 15 3" xfId="278"/>
    <cellStyle name="20% - Accent4 16" xfId="279"/>
    <cellStyle name="20% - Accent4 16 2" xfId="280"/>
    <cellStyle name="20% - Accent4 16 3" xfId="281"/>
    <cellStyle name="20% - Accent4 17" xfId="282"/>
    <cellStyle name="20% - Accent4 17 2" xfId="283"/>
    <cellStyle name="20% - Accent4 17 3" xfId="284"/>
    <cellStyle name="20% - Accent4 18" xfId="285"/>
    <cellStyle name="20% - Accent4 18 2" xfId="286"/>
    <cellStyle name="20% - Accent4 18 3" xfId="287"/>
    <cellStyle name="20% - Accent4 19" xfId="288"/>
    <cellStyle name="20% - Accent4 19 2" xfId="289"/>
    <cellStyle name="20% - Accent4 19 3" xfId="290"/>
    <cellStyle name="20% - Accent4 2" xfId="291"/>
    <cellStyle name="20% - Accent4 2 2" xfId="292"/>
    <cellStyle name="20% - Accent4 2 3" xfId="293"/>
    <cellStyle name="20% - Accent4 20" xfId="294"/>
    <cellStyle name="20% - Accent4 20 2" xfId="295"/>
    <cellStyle name="20% - Accent4 20 3" xfId="296"/>
    <cellStyle name="20% - Accent4 21" xfId="297"/>
    <cellStyle name="20% - Accent4 21 2" xfId="298"/>
    <cellStyle name="20% - Accent4 21 3" xfId="299"/>
    <cellStyle name="20% - Accent4 22" xfId="300"/>
    <cellStyle name="20% - Accent4 22 2" xfId="301"/>
    <cellStyle name="20% - Accent4 22 3" xfId="302"/>
    <cellStyle name="20% - Accent4 23" xfId="303"/>
    <cellStyle name="20% - Accent4 23 2" xfId="304"/>
    <cellStyle name="20% - Accent4 23 3" xfId="305"/>
    <cellStyle name="20% - Accent4 24" xfId="306"/>
    <cellStyle name="20% - Accent4 24 2" xfId="307"/>
    <cellStyle name="20% - Accent4 24 3" xfId="308"/>
    <cellStyle name="20% - Accent4 25" xfId="309"/>
    <cellStyle name="20% - Accent4 25 2" xfId="310"/>
    <cellStyle name="20% - Accent4 25 3" xfId="311"/>
    <cellStyle name="20% - Accent4 26" xfId="312"/>
    <cellStyle name="20% - Accent4 26 2" xfId="313"/>
    <cellStyle name="20% - Accent4 26 3" xfId="314"/>
    <cellStyle name="20% - Accent4 27" xfId="315"/>
    <cellStyle name="20% - Accent4 27 2" xfId="316"/>
    <cellStyle name="20% - Accent4 27 3" xfId="317"/>
    <cellStyle name="20% - Accent4 28" xfId="318"/>
    <cellStyle name="20% - Accent4 28 2" xfId="319"/>
    <cellStyle name="20% - Accent4 28 3" xfId="320"/>
    <cellStyle name="20% - Accent4 29" xfId="321"/>
    <cellStyle name="20% - Accent4 29 2" xfId="322"/>
    <cellStyle name="20% - Accent4 29 3" xfId="323"/>
    <cellStyle name="20% - Accent4 3" xfId="324"/>
    <cellStyle name="20% - Accent4 3 2" xfId="325"/>
    <cellStyle name="20% - Accent4 3 3" xfId="326"/>
    <cellStyle name="20% - Accent4 30" xfId="327"/>
    <cellStyle name="20% - Accent4 30 2" xfId="328"/>
    <cellStyle name="20% - Accent4 30 3" xfId="329"/>
    <cellStyle name="20% - Accent4 31" xfId="330"/>
    <cellStyle name="20% - Accent4 31 2" xfId="331"/>
    <cellStyle name="20% - Accent4 31 3" xfId="332"/>
    <cellStyle name="20% - Accent4 32" xfId="333"/>
    <cellStyle name="20% - Accent4 4" xfId="334"/>
    <cellStyle name="20% - Accent4 4 2" xfId="335"/>
    <cellStyle name="20% - Accent4 4 3" xfId="336"/>
    <cellStyle name="20% - Accent4 5" xfId="337"/>
    <cellStyle name="20% - Accent4 5 2" xfId="338"/>
    <cellStyle name="20% - Accent4 5 3" xfId="339"/>
    <cellStyle name="20% - Accent4 6" xfId="340"/>
    <cellStyle name="20% - Accent4 6 2" xfId="341"/>
    <cellStyle name="20% - Accent4 6 3" xfId="342"/>
    <cellStyle name="20% - Accent4 7" xfId="343"/>
    <cellStyle name="20% - Accent4 7 2" xfId="344"/>
    <cellStyle name="20% - Accent4 7 3" xfId="345"/>
    <cellStyle name="20% - Accent4 8" xfId="346"/>
    <cellStyle name="20% - Accent4 8 2" xfId="347"/>
    <cellStyle name="20% - Accent4 8 3" xfId="348"/>
    <cellStyle name="20% - Accent4 9" xfId="349"/>
    <cellStyle name="20% - Accent4 9 2" xfId="350"/>
    <cellStyle name="20% - Accent4 9 3" xfId="351"/>
    <cellStyle name="20% - Accent5 10" xfId="352"/>
    <cellStyle name="20% - Accent5 10 2" xfId="353"/>
    <cellStyle name="20% - Accent5 10 3" xfId="354"/>
    <cellStyle name="20% - Accent5 11" xfId="355"/>
    <cellStyle name="20% - Accent5 11 2" xfId="356"/>
    <cellStyle name="20% - Accent5 11 3" xfId="357"/>
    <cellStyle name="20% - Accent5 12" xfId="358"/>
    <cellStyle name="20% - Accent5 12 2" xfId="359"/>
    <cellStyle name="20% - Accent5 12 3" xfId="360"/>
    <cellStyle name="20% - Accent5 13" xfId="361"/>
    <cellStyle name="20% - Accent5 13 2" xfId="362"/>
    <cellStyle name="20% - Accent5 13 3" xfId="363"/>
    <cellStyle name="20% - Accent5 14" xfId="364"/>
    <cellStyle name="20% - Accent5 14 2" xfId="365"/>
    <cellStyle name="20% - Accent5 14 3" xfId="366"/>
    <cellStyle name="20% - Accent5 15" xfId="367"/>
    <cellStyle name="20% - Accent5 15 2" xfId="368"/>
    <cellStyle name="20% - Accent5 15 3" xfId="369"/>
    <cellStyle name="20% - Accent5 16" xfId="370"/>
    <cellStyle name="20% - Accent5 16 2" xfId="371"/>
    <cellStyle name="20% - Accent5 16 3" xfId="372"/>
    <cellStyle name="20% - Accent5 17" xfId="373"/>
    <cellStyle name="20% - Accent5 17 2" xfId="374"/>
    <cellStyle name="20% - Accent5 17 3" xfId="375"/>
    <cellStyle name="20% - Accent5 18" xfId="376"/>
    <cellStyle name="20% - Accent5 18 2" xfId="377"/>
    <cellStyle name="20% - Accent5 18 3" xfId="378"/>
    <cellStyle name="20% - Accent5 19" xfId="379"/>
    <cellStyle name="20% - Accent5 19 2" xfId="380"/>
    <cellStyle name="20% - Accent5 19 3" xfId="381"/>
    <cellStyle name="20% - Accent5 2" xfId="382"/>
    <cellStyle name="20% - Accent5 2 2" xfId="383"/>
    <cellStyle name="20% - Accent5 2 3" xfId="384"/>
    <cellStyle name="20% - Accent5 20" xfId="385"/>
    <cellStyle name="20% - Accent5 20 2" xfId="386"/>
    <cellStyle name="20% - Accent5 20 3" xfId="387"/>
    <cellStyle name="20% - Accent5 21" xfId="388"/>
    <cellStyle name="20% - Accent5 21 2" xfId="389"/>
    <cellStyle name="20% - Accent5 21 3" xfId="390"/>
    <cellStyle name="20% - Accent5 22" xfId="391"/>
    <cellStyle name="20% - Accent5 22 2" xfId="392"/>
    <cellStyle name="20% - Accent5 22 3" xfId="393"/>
    <cellStyle name="20% - Accent5 23" xfId="394"/>
    <cellStyle name="20% - Accent5 23 2" xfId="395"/>
    <cellStyle name="20% - Accent5 23 3" xfId="396"/>
    <cellStyle name="20% - Accent5 24" xfId="397"/>
    <cellStyle name="20% - Accent5 24 2" xfId="398"/>
    <cellStyle name="20% - Accent5 24 3" xfId="399"/>
    <cellStyle name="20% - Accent5 25" xfId="400"/>
    <cellStyle name="20% - Accent5 25 2" xfId="401"/>
    <cellStyle name="20% - Accent5 25 3" xfId="402"/>
    <cellStyle name="20% - Accent5 26" xfId="403"/>
    <cellStyle name="20% - Accent5 26 2" xfId="404"/>
    <cellStyle name="20% - Accent5 26 3" xfId="405"/>
    <cellStyle name="20% - Accent5 27" xfId="406"/>
    <cellStyle name="20% - Accent5 27 2" xfId="407"/>
    <cellStyle name="20% - Accent5 27 3" xfId="408"/>
    <cellStyle name="20% - Accent5 28" xfId="409"/>
    <cellStyle name="20% - Accent5 28 2" xfId="410"/>
    <cellStyle name="20% - Accent5 28 3" xfId="411"/>
    <cellStyle name="20% - Accent5 29" xfId="412"/>
    <cellStyle name="20% - Accent5 29 2" xfId="413"/>
    <cellStyle name="20% - Accent5 29 3" xfId="414"/>
    <cellStyle name="20% - Accent5 3" xfId="415"/>
    <cellStyle name="20% - Accent5 3 2" xfId="416"/>
    <cellStyle name="20% - Accent5 3 3" xfId="417"/>
    <cellStyle name="20% - Accent5 30" xfId="418"/>
    <cellStyle name="20% - Accent5 30 2" xfId="419"/>
    <cellStyle name="20% - Accent5 30 3" xfId="420"/>
    <cellStyle name="20% - Accent5 31" xfId="421"/>
    <cellStyle name="20% - Accent5 31 2" xfId="422"/>
    <cellStyle name="20% - Accent5 31 3" xfId="423"/>
    <cellStyle name="20% - Accent5 32" xfId="424"/>
    <cellStyle name="20% - Accent5 4" xfId="425"/>
    <cellStyle name="20% - Accent5 4 2" xfId="426"/>
    <cellStyle name="20% - Accent5 4 3" xfId="427"/>
    <cellStyle name="20% - Accent5 5" xfId="428"/>
    <cellStyle name="20% - Accent5 5 2" xfId="429"/>
    <cellStyle name="20% - Accent5 5 3" xfId="430"/>
    <cellStyle name="20% - Accent5 6" xfId="431"/>
    <cellStyle name="20% - Accent5 6 2" xfId="432"/>
    <cellStyle name="20% - Accent5 6 3" xfId="433"/>
    <cellStyle name="20% - Accent5 7" xfId="434"/>
    <cellStyle name="20% - Accent5 7 2" xfId="435"/>
    <cellStyle name="20% - Accent5 7 3" xfId="436"/>
    <cellStyle name="20% - Accent5 8" xfId="437"/>
    <cellStyle name="20% - Accent5 8 2" xfId="438"/>
    <cellStyle name="20% - Accent5 8 3" xfId="439"/>
    <cellStyle name="20% - Accent5 9" xfId="440"/>
    <cellStyle name="20% - Accent5 9 2" xfId="441"/>
    <cellStyle name="20% - Accent5 9 3" xfId="442"/>
    <cellStyle name="20% - Accent6 10" xfId="443"/>
    <cellStyle name="20% - Accent6 10 2" xfId="444"/>
    <cellStyle name="20% - Accent6 10 3" xfId="445"/>
    <cellStyle name="20% - Accent6 11" xfId="446"/>
    <cellStyle name="20% - Accent6 11 2" xfId="447"/>
    <cellStyle name="20% - Accent6 11 3" xfId="448"/>
    <cellStyle name="20% - Accent6 12" xfId="449"/>
    <cellStyle name="20% - Accent6 12 2" xfId="450"/>
    <cellStyle name="20% - Accent6 12 3" xfId="451"/>
    <cellStyle name="20% - Accent6 13" xfId="452"/>
    <cellStyle name="20% - Accent6 13 2" xfId="453"/>
    <cellStyle name="20% - Accent6 13 3" xfId="454"/>
    <cellStyle name="20% - Accent6 14" xfId="455"/>
    <cellStyle name="20% - Accent6 14 2" xfId="456"/>
    <cellStyle name="20% - Accent6 14 3" xfId="457"/>
    <cellStyle name="20% - Accent6 15" xfId="458"/>
    <cellStyle name="20% - Accent6 15 2" xfId="459"/>
    <cellStyle name="20% - Accent6 15 3" xfId="460"/>
    <cellStyle name="20% - Accent6 16" xfId="461"/>
    <cellStyle name="20% - Accent6 16 2" xfId="462"/>
    <cellStyle name="20% - Accent6 16 3" xfId="463"/>
    <cellStyle name="20% - Accent6 17" xfId="464"/>
    <cellStyle name="20% - Accent6 17 2" xfId="465"/>
    <cellStyle name="20% - Accent6 17 3" xfId="466"/>
    <cellStyle name="20% - Accent6 18" xfId="467"/>
    <cellStyle name="20% - Accent6 18 2" xfId="468"/>
    <cellStyle name="20% - Accent6 18 3" xfId="469"/>
    <cellStyle name="20% - Accent6 19" xfId="470"/>
    <cellStyle name="20% - Accent6 19 2" xfId="471"/>
    <cellStyle name="20% - Accent6 19 3" xfId="472"/>
    <cellStyle name="20% - Accent6 2" xfId="473"/>
    <cellStyle name="20% - Accent6 2 2" xfId="474"/>
    <cellStyle name="20% - Accent6 2 3" xfId="475"/>
    <cellStyle name="20% - Accent6 20" xfId="476"/>
    <cellStyle name="20% - Accent6 20 2" xfId="477"/>
    <cellStyle name="20% - Accent6 20 3" xfId="478"/>
    <cellStyle name="20% - Accent6 21" xfId="479"/>
    <cellStyle name="20% - Accent6 21 2" xfId="480"/>
    <cellStyle name="20% - Accent6 21 3" xfId="481"/>
    <cellStyle name="20% - Accent6 22" xfId="482"/>
    <cellStyle name="20% - Accent6 22 2" xfId="483"/>
    <cellStyle name="20% - Accent6 22 3" xfId="484"/>
    <cellStyle name="20% - Accent6 23" xfId="485"/>
    <cellStyle name="20% - Accent6 23 2" xfId="486"/>
    <cellStyle name="20% - Accent6 23 3" xfId="487"/>
    <cellStyle name="20% - Accent6 24" xfId="488"/>
    <cellStyle name="20% - Accent6 24 2" xfId="489"/>
    <cellStyle name="20% - Accent6 24 3" xfId="490"/>
    <cellStyle name="20% - Accent6 25" xfId="491"/>
    <cellStyle name="20% - Accent6 25 2" xfId="492"/>
    <cellStyle name="20% - Accent6 25 3" xfId="493"/>
    <cellStyle name="20% - Accent6 26" xfId="494"/>
    <cellStyle name="20% - Accent6 26 2" xfId="495"/>
    <cellStyle name="20% - Accent6 26 3" xfId="496"/>
    <cellStyle name="20% - Accent6 27" xfId="497"/>
    <cellStyle name="20% - Accent6 27 2" xfId="498"/>
    <cellStyle name="20% - Accent6 27 3" xfId="499"/>
    <cellStyle name="20% - Accent6 28" xfId="500"/>
    <cellStyle name="20% - Accent6 28 2" xfId="501"/>
    <cellStyle name="20% - Accent6 28 3" xfId="502"/>
    <cellStyle name="20% - Accent6 29" xfId="503"/>
    <cellStyle name="20% - Accent6 29 2" xfId="504"/>
    <cellStyle name="20% - Accent6 29 3" xfId="505"/>
    <cellStyle name="20% - Accent6 3" xfId="506"/>
    <cellStyle name="20% - Accent6 3 2" xfId="507"/>
    <cellStyle name="20% - Accent6 3 3" xfId="508"/>
    <cellStyle name="20% - Accent6 30" xfId="509"/>
    <cellStyle name="20% - Accent6 30 2" xfId="510"/>
    <cellStyle name="20% - Accent6 30 3" xfId="511"/>
    <cellStyle name="20% - Accent6 31" xfId="512"/>
    <cellStyle name="20% - Accent6 31 2" xfId="513"/>
    <cellStyle name="20% - Accent6 31 3" xfId="514"/>
    <cellStyle name="20% - Accent6 32" xfId="515"/>
    <cellStyle name="20% - Accent6 4" xfId="516"/>
    <cellStyle name="20% - Accent6 4 2" xfId="517"/>
    <cellStyle name="20% - Accent6 4 3" xfId="518"/>
    <cellStyle name="20% - Accent6 5" xfId="519"/>
    <cellStyle name="20% - Accent6 5 2" xfId="520"/>
    <cellStyle name="20% - Accent6 5 3" xfId="521"/>
    <cellStyle name="20% - Accent6 6" xfId="522"/>
    <cellStyle name="20% - Accent6 6 2" xfId="523"/>
    <cellStyle name="20% - Accent6 6 3" xfId="524"/>
    <cellStyle name="20% - Accent6 7" xfId="525"/>
    <cellStyle name="20% - Accent6 7 2" xfId="526"/>
    <cellStyle name="20% - Accent6 7 3" xfId="527"/>
    <cellStyle name="20% - Accent6 8" xfId="528"/>
    <cellStyle name="20% - Accent6 8 2" xfId="529"/>
    <cellStyle name="20% - Accent6 8 3" xfId="530"/>
    <cellStyle name="20% - Accent6 9" xfId="531"/>
    <cellStyle name="20% - Accent6 9 2" xfId="532"/>
    <cellStyle name="20% - Accent6 9 3" xfId="533"/>
    <cellStyle name="40% - Accent1 10" xfId="534"/>
    <cellStyle name="40% - Accent1 10 2" xfId="535"/>
    <cellStyle name="40% - Accent1 10 3" xfId="536"/>
    <cellStyle name="40% - Accent1 11" xfId="537"/>
    <cellStyle name="40% - Accent1 11 2" xfId="538"/>
    <cellStyle name="40% - Accent1 11 3" xfId="539"/>
    <cellStyle name="40% - Accent1 12" xfId="540"/>
    <cellStyle name="40% - Accent1 12 2" xfId="541"/>
    <cellStyle name="40% - Accent1 12 3" xfId="542"/>
    <cellStyle name="40% - Accent1 13" xfId="543"/>
    <cellStyle name="40% - Accent1 13 2" xfId="544"/>
    <cellStyle name="40% - Accent1 13 3" xfId="545"/>
    <cellStyle name="40% - Accent1 14" xfId="546"/>
    <cellStyle name="40% - Accent1 14 2" xfId="547"/>
    <cellStyle name="40% - Accent1 14 3" xfId="548"/>
    <cellStyle name="40% - Accent1 15" xfId="549"/>
    <cellStyle name="40% - Accent1 15 2" xfId="550"/>
    <cellStyle name="40% - Accent1 15 3" xfId="551"/>
    <cellStyle name="40% - Accent1 16" xfId="552"/>
    <cellStyle name="40% - Accent1 16 2" xfId="553"/>
    <cellStyle name="40% - Accent1 16 3" xfId="554"/>
    <cellStyle name="40% - Accent1 17" xfId="555"/>
    <cellStyle name="40% - Accent1 17 2" xfId="556"/>
    <cellStyle name="40% - Accent1 17 3" xfId="557"/>
    <cellStyle name="40% - Accent1 18" xfId="558"/>
    <cellStyle name="40% - Accent1 18 2" xfId="559"/>
    <cellStyle name="40% - Accent1 18 3" xfId="560"/>
    <cellStyle name="40% - Accent1 19" xfId="561"/>
    <cellStyle name="40% - Accent1 19 2" xfId="562"/>
    <cellStyle name="40% - Accent1 19 3" xfId="563"/>
    <cellStyle name="40% - Accent1 2" xfId="564"/>
    <cellStyle name="40% - Accent1 2 2" xfId="565"/>
    <cellStyle name="40% - Accent1 2 3" xfId="566"/>
    <cellStyle name="40% - Accent1 20" xfId="567"/>
    <cellStyle name="40% - Accent1 20 2" xfId="568"/>
    <cellStyle name="40% - Accent1 20 3" xfId="569"/>
    <cellStyle name="40% - Accent1 21" xfId="570"/>
    <cellStyle name="40% - Accent1 21 2" xfId="571"/>
    <cellStyle name="40% - Accent1 21 3" xfId="572"/>
    <cellStyle name="40% - Accent1 22" xfId="573"/>
    <cellStyle name="40% - Accent1 22 2" xfId="574"/>
    <cellStyle name="40% - Accent1 22 3" xfId="575"/>
    <cellStyle name="40% - Accent1 23" xfId="576"/>
    <cellStyle name="40% - Accent1 23 2" xfId="577"/>
    <cellStyle name="40% - Accent1 23 3" xfId="578"/>
    <cellStyle name="40% - Accent1 24" xfId="579"/>
    <cellStyle name="40% - Accent1 24 2" xfId="580"/>
    <cellStyle name="40% - Accent1 24 3" xfId="581"/>
    <cellStyle name="40% - Accent1 25" xfId="582"/>
    <cellStyle name="40% - Accent1 25 2" xfId="583"/>
    <cellStyle name="40% - Accent1 25 3" xfId="584"/>
    <cellStyle name="40% - Accent1 26" xfId="585"/>
    <cellStyle name="40% - Accent1 26 2" xfId="586"/>
    <cellStyle name="40% - Accent1 26 3" xfId="587"/>
    <cellStyle name="40% - Accent1 27" xfId="588"/>
    <cellStyle name="40% - Accent1 27 2" xfId="589"/>
    <cellStyle name="40% - Accent1 27 3" xfId="590"/>
    <cellStyle name="40% - Accent1 28" xfId="591"/>
    <cellStyle name="40% - Accent1 28 2" xfId="592"/>
    <cellStyle name="40% - Accent1 28 3" xfId="593"/>
    <cellStyle name="40% - Accent1 29" xfId="594"/>
    <cellStyle name="40% - Accent1 29 2" xfId="595"/>
    <cellStyle name="40% - Accent1 29 3" xfId="596"/>
    <cellStyle name="40% - Accent1 3" xfId="597"/>
    <cellStyle name="40% - Accent1 3 2" xfId="598"/>
    <cellStyle name="40% - Accent1 3 3" xfId="599"/>
    <cellStyle name="40% - Accent1 30" xfId="600"/>
    <cellStyle name="40% - Accent1 30 2" xfId="601"/>
    <cellStyle name="40% - Accent1 30 3" xfId="602"/>
    <cellStyle name="40% - Accent1 31" xfId="603"/>
    <cellStyle name="40% - Accent1 31 2" xfId="604"/>
    <cellStyle name="40% - Accent1 31 3" xfId="605"/>
    <cellStyle name="40% - Accent1 32" xfId="606"/>
    <cellStyle name="40% - Accent1 4" xfId="607"/>
    <cellStyle name="40% - Accent1 4 2" xfId="608"/>
    <cellStyle name="40% - Accent1 4 3" xfId="609"/>
    <cellStyle name="40% - Accent1 5" xfId="610"/>
    <cellStyle name="40% - Accent1 5 2" xfId="611"/>
    <cellStyle name="40% - Accent1 5 3" xfId="612"/>
    <cellStyle name="40% - Accent1 6" xfId="613"/>
    <cellStyle name="40% - Accent1 6 2" xfId="614"/>
    <cellStyle name="40% - Accent1 6 3" xfId="615"/>
    <cellStyle name="40% - Accent1 7" xfId="616"/>
    <cellStyle name="40% - Accent1 7 2" xfId="617"/>
    <cellStyle name="40% - Accent1 7 3" xfId="618"/>
    <cellStyle name="40% - Accent1 8" xfId="619"/>
    <cellStyle name="40% - Accent1 8 2" xfId="620"/>
    <cellStyle name="40% - Accent1 8 3" xfId="621"/>
    <cellStyle name="40% - Accent1 9" xfId="622"/>
    <cellStyle name="40% - Accent1 9 2" xfId="623"/>
    <cellStyle name="40% - Accent1 9 3" xfId="624"/>
    <cellStyle name="40% - Accent2 10" xfId="625"/>
    <cellStyle name="40% - Accent2 10 2" xfId="626"/>
    <cellStyle name="40% - Accent2 10 3" xfId="627"/>
    <cellStyle name="40% - Accent2 11" xfId="628"/>
    <cellStyle name="40% - Accent2 11 2" xfId="629"/>
    <cellStyle name="40% - Accent2 11 3" xfId="630"/>
    <cellStyle name="40% - Accent2 12" xfId="631"/>
    <cellStyle name="40% - Accent2 12 2" xfId="632"/>
    <cellStyle name="40% - Accent2 12 3" xfId="633"/>
    <cellStyle name="40% - Accent2 13" xfId="634"/>
    <cellStyle name="40% - Accent2 13 2" xfId="635"/>
    <cellStyle name="40% - Accent2 13 3" xfId="636"/>
    <cellStyle name="40% - Accent2 14" xfId="637"/>
    <cellStyle name="40% - Accent2 14 2" xfId="638"/>
    <cellStyle name="40% - Accent2 14 3" xfId="639"/>
    <cellStyle name="40% - Accent2 15" xfId="640"/>
    <cellStyle name="40% - Accent2 15 2" xfId="641"/>
    <cellStyle name="40% - Accent2 15 3" xfId="642"/>
    <cellStyle name="40% - Accent2 16" xfId="643"/>
    <cellStyle name="40% - Accent2 16 2" xfId="644"/>
    <cellStyle name="40% - Accent2 16 3" xfId="645"/>
    <cellStyle name="40% - Accent2 17" xfId="646"/>
    <cellStyle name="40% - Accent2 17 2" xfId="647"/>
    <cellStyle name="40% - Accent2 17 3" xfId="648"/>
    <cellStyle name="40% - Accent2 18" xfId="649"/>
    <cellStyle name="40% - Accent2 18 2" xfId="650"/>
    <cellStyle name="40% - Accent2 18 3" xfId="651"/>
    <cellStyle name="40% - Accent2 19" xfId="652"/>
    <cellStyle name="40% - Accent2 19 2" xfId="653"/>
    <cellStyle name="40% - Accent2 19 3" xfId="654"/>
    <cellStyle name="40% - Accent2 2" xfId="655"/>
    <cellStyle name="40% - Accent2 2 2" xfId="656"/>
    <cellStyle name="40% - Accent2 2 3" xfId="657"/>
    <cellStyle name="40% - Accent2 20" xfId="658"/>
    <cellStyle name="40% - Accent2 20 2" xfId="659"/>
    <cellStyle name="40% - Accent2 20 3" xfId="660"/>
    <cellStyle name="40% - Accent2 21" xfId="661"/>
    <cellStyle name="40% - Accent2 21 2" xfId="662"/>
    <cellStyle name="40% - Accent2 21 3" xfId="663"/>
    <cellStyle name="40% - Accent2 22" xfId="664"/>
    <cellStyle name="40% - Accent2 22 2" xfId="665"/>
    <cellStyle name="40% - Accent2 22 3" xfId="666"/>
    <cellStyle name="40% - Accent2 23" xfId="667"/>
    <cellStyle name="40% - Accent2 23 2" xfId="668"/>
    <cellStyle name="40% - Accent2 23 3" xfId="669"/>
    <cellStyle name="40% - Accent2 24" xfId="670"/>
    <cellStyle name="40% - Accent2 24 2" xfId="671"/>
    <cellStyle name="40% - Accent2 24 3" xfId="672"/>
    <cellStyle name="40% - Accent2 25" xfId="673"/>
    <cellStyle name="40% - Accent2 25 2" xfId="674"/>
    <cellStyle name="40% - Accent2 25 3" xfId="675"/>
    <cellStyle name="40% - Accent2 26" xfId="676"/>
    <cellStyle name="40% - Accent2 26 2" xfId="677"/>
    <cellStyle name="40% - Accent2 26 3" xfId="678"/>
    <cellStyle name="40% - Accent2 27" xfId="679"/>
    <cellStyle name="40% - Accent2 27 2" xfId="680"/>
    <cellStyle name="40% - Accent2 27 3" xfId="681"/>
    <cellStyle name="40% - Accent2 28" xfId="682"/>
    <cellStyle name="40% - Accent2 28 2" xfId="683"/>
    <cellStyle name="40% - Accent2 28 3" xfId="684"/>
    <cellStyle name="40% - Accent2 29" xfId="685"/>
    <cellStyle name="40% - Accent2 29 2" xfId="686"/>
    <cellStyle name="40% - Accent2 29 3" xfId="687"/>
    <cellStyle name="40% - Accent2 3" xfId="688"/>
    <cellStyle name="40% - Accent2 3 2" xfId="689"/>
    <cellStyle name="40% - Accent2 3 3" xfId="690"/>
    <cellStyle name="40% - Accent2 30" xfId="691"/>
    <cellStyle name="40% - Accent2 30 2" xfId="692"/>
    <cellStyle name="40% - Accent2 30 3" xfId="693"/>
    <cellStyle name="40% - Accent2 31" xfId="694"/>
    <cellStyle name="40% - Accent2 31 2" xfId="695"/>
    <cellStyle name="40% - Accent2 31 3" xfId="696"/>
    <cellStyle name="40% - Accent2 32" xfId="697"/>
    <cellStyle name="40% - Accent2 4" xfId="698"/>
    <cellStyle name="40% - Accent2 4 2" xfId="699"/>
    <cellStyle name="40% - Accent2 4 3" xfId="700"/>
    <cellStyle name="40% - Accent2 5" xfId="701"/>
    <cellStyle name="40% - Accent2 5 2" xfId="702"/>
    <cellStyle name="40% - Accent2 5 3" xfId="703"/>
    <cellStyle name="40% - Accent2 6" xfId="704"/>
    <cellStyle name="40% - Accent2 6 2" xfId="705"/>
    <cellStyle name="40% - Accent2 6 3" xfId="706"/>
    <cellStyle name="40% - Accent2 7" xfId="707"/>
    <cellStyle name="40% - Accent2 7 2" xfId="708"/>
    <cellStyle name="40% - Accent2 7 3" xfId="709"/>
    <cellStyle name="40% - Accent2 8" xfId="710"/>
    <cellStyle name="40% - Accent2 8 2" xfId="711"/>
    <cellStyle name="40% - Accent2 8 3" xfId="712"/>
    <cellStyle name="40% - Accent2 9" xfId="713"/>
    <cellStyle name="40% - Accent2 9 2" xfId="714"/>
    <cellStyle name="40% - Accent2 9 3" xfId="715"/>
    <cellStyle name="40% - Accent3 10" xfId="716"/>
    <cellStyle name="40% - Accent3 10 2" xfId="717"/>
    <cellStyle name="40% - Accent3 10 3" xfId="718"/>
    <cellStyle name="40% - Accent3 11" xfId="719"/>
    <cellStyle name="40% - Accent3 11 2" xfId="720"/>
    <cellStyle name="40% - Accent3 11 3" xfId="721"/>
    <cellStyle name="40% - Accent3 12" xfId="722"/>
    <cellStyle name="40% - Accent3 12 2" xfId="723"/>
    <cellStyle name="40% - Accent3 12 3" xfId="724"/>
    <cellStyle name="40% - Accent3 13" xfId="725"/>
    <cellStyle name="40% - Accent3 13 2" xfId="726"/>
    <cellStyle name="40% - Accent3 13 3" xfId="727"/>
    <cellStyle name="40% - Accent3 14" xfId="728"/>
    <cellStyle name="40% - Accent3 14 2" xfId="729"/>
    <cellStyle name="40% - Accent3 14 3" xfId="730"/>
    <cellStyle name="40% - Accent3 15" xfId="731"/>
    <cellStyle name="40% - Accent3 15 2" xfId="732"/>
    <cellStyle name="40% - Accent3 15 3" xfId="733"/>
    <cellStyle name="40% - Accent3 16" xfId="734"/>
    <cellStyle name="40% - Accent3 16 2" xfId="735"/>
    <cellStyle name="40% - Accent3 16 3" xfId="736"/>
    <cellStyle name="40% - Accent3 17" xfId="737"/>
    <cellStyle name="40% - Accent3 17 2" xfId="738"/>
    <cellStyle name="40% - Accent3 17 3" xfId="739"/>
    <cellStyle name="40% - Accent3 18" xfId="740"/>
    <cellStyle name="40% - Accent3 18 2" xfId="741"/>
    <cellStyle name="40% - Accent3 18 3" xfId="742"/>
    <cellStyle name="40% - Accent3 19" xfId="743"/>
    <cellStyle name="40% - Accent3 19 2" xfId="744"/>
    <cellStyle name="40% - Accent3 19 3" xfId="745"/>
    <cellStyle name="40% - Accent3 2" xfId="746"/>
    <cellStyle name="40% - Accent3 2 2" xfId="747"/>
    <cellStyle name="40% - Accent3 2 3" xfId="748"/>
    <cellStyle name="40% - Accent3 20" xfId="749"/>
    <cellStyle name="40% - Accent3 20 2" xfId="750"/>
    <cellStyle name="40% - Accent3 20 3" xfId="751"/>
    <cellStyle name="40% - Accent3 21" xfId="752"/>
    <cellStyle name="40% - Accent3 21 2" xfId="753"/>
    <cellStyle name="40% - Accent3 21 3" xfId="754"/>
    <cellStyle name="40% - Accent3 22" xfId="755"/>
    <cellStyle name="40% - Accent3 22 2" xfId="756"/>
    <cellStyle name="40% - Accent3 22 3" xfId="757"/>
    <cellStyle name="40% - Accent3 23" xfId="758"/>
    <cellStyle name="40% - Accent3 23 2" xfId="759"/>
    <cellStyle name="40% - Accent3 23 3" xfId="760"/>
    <cellStyle name="40% - Accent3 24" xfId="761"/>
    <cellStyle name="40% - Accent3 24 2" xfId="762"/>
    <cellStyle name="40% - Accent3 24 3" xfId="763"/>
    <cellStyle name="40% - Accent3 25" xfId="764"/>
    <cellStyle name="40% - Accent3 25 2" xfId="765"/>
    <cellStyle name="40% - Accent3 25 3" xfId="766"/>
    <cellStyle name="40% - Accent3 26" xfId="767"/>
    <cellStyle name="40% - Accent3 26 2" xfId="768"/>
    <cellStyle name="40% - Accent3 26 3" xfId="769"/>
    <cellStyle name="40% - Accent3 27" xfId="770"/>
    <cellStyle name="40% - Accent3 27 2" xfId="771"/>
    <cellStyle name="40% - Accent3 27 3" xfId="772"/>
    <cellStyle name="40% - Accent3 28" xfId="773"/>
    <cellStyle name="40% - Accent3 28 2" xfId="774"/>
    <cellStyle name="40% - Accent3 28 3" xfId="775"/>
    <cellStyle name="40% - Accent3 29" xfId="776"/>
    <cellStyle name="40% - Accent3 29 2" xfId="777"/>
    <cellStyle name="40% - Accent3 29 3" xfId="778"/>
    <cellStyle name="40% - Accent3 3" xfId="779"/>
    <cellStyle name="40% - Accent3 3 2" xfId="780"/>
    <cellStyle name="40% - Accent3 3 3" xfId="781"/>
    <cellStyle name="40% - Accent3 30" xfId="782"/>
    <cellStyle name="40% - Accent3 30 2" xfId="783"/>
    <cellStyle name="40% - Accent3 30 3" xfId="784"/>
    <cellStyle name="40% - Accent3 31" xfId="785"/>
    <cellStyle name="40% - Accent3 31 2" xfId="786"/>
    <cellStyle name="40% - Accent3 31 3" xfId="787"/>
    <cellStyle name="40% - Accent3 32" xfId="788"/>
    <cellStyle name="40% - Accent3 4" xfId="789"/>
    <cellStyle name="40% - Accent3 4 2" xfId="790"/>
    <cellStyle name="40% - Accent3 4 3" xfId="791"/>
    <cellStyle name="40% - Accent3 5" xfId="792"/>
    <cellStyle name="40% - Accent3 5 2" xfId="793"/>
    <cellStyle name="40% - Accent3 5 3" xfId="794"/>
    <cellStyle name="40% - Accent3 6" xfId="795"/>
    <cellStyle name="40% - Accent3 6 2" xfId="796"/>
    <cellStyle name="40% - Accent3 6 3" xfId="797"/>
    <cellStyle name="40% - Accent3 7" xfId="798"/>
    <cellStyle name="40% - Accent3 7 2" xfId="799"/>
    <cellStyle name="40% - Accent3 7 3" xfId="800"/>
    <cellStyle name="40% - Accent3 8" xfId="801"/>
    <cellStyle name="40% - Accent3 8 2" xfId="802"/>
    <cellStyle name="40% - Accent3 8 3" xfId="803"/>
    <cellStyle name="40% - Accent3 9" xfId="804"/>
    <cellStyle name="40% - Accent3 9 2" xfId="805"/>
    <cellStyle name="40% - Accent3 9 3" xfId="806"/>
    <cellStyle name="40% - Accent4 10" xfId="807"/>
    <cellStyle name="40% - Accent4 10 2" xfId="808"/>
    <cellStyle name="40% - Accent4 10 3" xfId="809"/>
    <cellStyle name="40% - Accent4 11" xfId="810"/>
    <cellStyle name="40% - Accent4 11 2" xfId="811"/>
    <cellStyle name="40% - Accent4 11 3" xfId="812"/>
    <cellStyle name="40% - Accent4 12" xfId="813"/>
    <cellStyle name="40% - Accent4 12 2" xfId="814"/>
    <cellStyle name="40% - Accent4 12 3" xfId="815"/>
    <cellStyle name="40% - Accent4 13" xfId="816"/>
    <cellStyle name="40% - Accent4 13 2" xfId="817"/>
    <cellStyle name="40% - Accent4 13 3" xfId="818"/>
    <cellStyle name="40% - Accent4 14" xfId="819"/>
    <cellStyle name="40% - Accent4 14 2" xfId="820"/>
    <cellStyle name="40% - Accent4 14 3" xfId="821"/>
    <cellStyle name="40% - Accent4 15" xfId="822"/>
    <cellStyle name="40% - Accent4 15 2" xfId="823"/>
    <cellStyle name="40% - Accent4 15 3" xfId="824"/>
    <cellStyle name="40% - Accent4 16" xfId="825"/>
    <cellStyle name="40% - Accent4 16 2" xfId="826"/>
    <cellStyle name="40% - Accent4 16 3" xfId="827"/>
    <cellStyle name="40% - Accent4 17" xfId="828"/>
    <cellStyle name="40% - Accent4 17 2" xfId="829"/>
    <cellStyle name="40% - Accent4 17 3" xfId="830"/>
    <cellStyle name="40% - Accent4 18" xfId="831"/>
    <cellStyle name="40% - Accent4 18 2" xfId="832"/>
    <cellStyle name="40% - Accent4 18 3" xfId="833"/>
    <cellStyle name="40% - Accent4 19" xfId="834"/>
    <cellStyle name="40% - Accent4 19 2" xfId="835"/>
    <cellStyle name="40% - Accent4 19 3" xfId="836"/>
    <cellStyle name="40% - Accent4 2" xfId="837"/>
    <cellStyle name="40% - Accent4 2 2" xfId="838"/>
    <cellStyle name="40% - Accent4 2 3" xfId="839"/>
    <cellStyle name="40% - Accent4 20" xfId="840"/>
    <cellStyle name="40% - Accent4 20 2" xfId="841"/>
    <cellStyle name="40% - Accent4 20 3" xfId="842"/>
    <cellStyle name="40% - Accent4 21" xfId="843"/>
    <cellStyle name="40% - Accent4 21 2" xfId="844"/>
    <cellStyle name="40% - Accent4 21 3" xfId="845"/>
    <cellStyle name="40% - Accent4 22" xfId="846"/>
    <cellStyle name="40% - Accent4 22 2" xfId="847"/>
    <cellStyle name="40% - Accent4 22 3" xfId="848"/>
    <cellStyle name="40% - Accent4 23" xfId="849"/>
    <cellStyle name="40% - Accent4 23 2" xfId="850"/>
    <cellStyle name="40% - Accent4 23 3" xfId="851"/>
    <cellStyle name="40% - Accent4 24" xfId="852"/>
    <cellStyle name="40% - Accent4 24 2" xfId="853"/>
    <cellStyle name="40% - Accent4 24 3" xfId="854"/>
    <cellStyle name="40% - Accent4 25" xfId="855"/>
    <cellStyle name="40% - Accent4 25 2" xfId="856"/>
    <cellStyle name="40% - Accent4 25 3" xfId="857"/>
    <cellStyle name="40% - Accent4 26" xfId="858"/>
    <cellStyle name="40% - Accent4 26 2" xfId="859"/>
    <cellStyle name="40% - Accent4 26 3" xfId="860"/>
    <cellStyle name="40% - Accent4 27" xfId="861"/>
    <cellStyle name="40% - Accent4 27 2" xfId="862"/>
    <cellStyle name="40% - Accent4 27 3" xfId="863"/>
    <cellStyle name="40% - Accent4 28" xfId="864"/>
    <cellStyle name="40% - Accent4 28 2" xfId="865"/>
    <cellStyle name="40% - Accent4 28 3" xfId="866"/>
    <cellStyle name="40% - Accent4 29" xfId="867"/>
    <cellStyle name="40% - Accent4 29 2" xfId="868"/>
    <cellStyle name="40% - Accent4 29 3" xfId="869"/>
    <cellStyle name="40% - Accent4 3" xfId="870"/>
    <cellStyle name="40% - Accent4 3 2" xfId="871"/>
    <cellStyle name="40% - Accent4 3 3" xfId="872"/>
    <cellStyle name="40% - Accent4 30" xfId="873"/>
    <cellStyle name="40% - Accent4 30 2" xfId="874"/>
    <cellStyle name="40% - Accent4 30 3" xfId="875"/>
    <cellStyle name="40% - Accent4 31" xfId="876"/>
    <cellStyle name="40% - Accent4 31 2" xfId="877"/>
    <cellStyle name="40% - Accent4 31 3" xfId="878"/>
    <cellStyle name="40% - Accent4 32" xfId="879"/>
    <cellStyle name="40% - Accent4 4" xfId="880"/>
    <cellStyle name="40% - Accent4 4 2" xfId="881"/>
    <cellStyle name="40% - Accent4 4 3" xfId="882"/>
    <cellStyle name="40% - Accent4 5" xfId="883"/>
    <cellStyle name="40% - Accent4 5 2" xfId="884"/>
    <cellStyle name="40% - Accent4 5 3" xfId="885"/>
    <cellStyle name="40% - Accent4 6" xfId="886"/>
    <cellStyle name="40% - Accent4 6 2" xfId="887"/>
    <cellStyle name="40% - Accent4 6 3" xfId="888"/>
    <cellStyle name="40% - Accent4 7" xfId="889"/>
    <cellStyle name="40% - Accent4 7 2" xfId="890"/>
    <cellStyle name="40% - Accent4 7 3" xfId="891"/>
    <cellStyle name="40% - Accent4 8" xfId="892"/>
    <cellStyle name="40% - Accent4 8 2" xfId="893"/>
    <cellStyle name="40% - Accent4 8 3" xfId="894"/>
    <cellStyle name="40% - Accent4 9" xfId="895"/>
    <cellStyle name="40% - Accent4 9 2" xfId="896"/>
    <cellStyle name="40% - Accent4 9 3" xfId="897"/>
    <cellStyle name="40% - Accent5 10" xfId="898"/>
    <cellStyle name="40% - Accent5 10 2" xfId="899"/>
    <cellStyle name="40% - Accent5 10 3" xfId="900"/>
    <cellStyle name="40% - Accent5 11" xfId="901"/>
    <cellStyle name="40% - Accent5 11 2" xfId="902"/>
    <cellStyle name="40% - Accent5 11 3" xfId="903"/>
    <cellStyle name="40% - Accent5 12" xfId="904"/>
    <cellStyle name="40% - Accent5 12 2" xfId="905"/>
    <cellStyle name="40% - Accent5 12 3" xfId="906"/>
    <cellStyle name="40% - Accent5 13" xfId="907"/>
    <cellStyle name="40% - Accent5 13 2" xfId="908"/>
    <cellStyle name="40% - Accent5 13 3" xfId="909"/>
    <cellStyle name="40% - Accent5 14" xfId="910"/>
    <cellStyle name="40% - Accent5 14 2" xfId="911"/>
    <cellStyle name="40% - Accent5 14 3" xfId="912"/>
    <cellStyle name="40% - Accent5 15" xfId="913"/>
    <cellStyle name="40% - Accent5 15 2" xfId="914"/>
    <cellStyle name="40% - Accent5 15 3" xfId="915"/>
    <cellStyle name="40% - Accent5 16" xfId="916"/>
    <cellStyle name="40% - Accent5 16 2" xfId="917"/>
    <cellStyle name="40% - Accent5 16 3" xfId="918"/>
    <cellStyle name="40% - Accent5 17" xfId="919"/>
    <cellStyle name="40% - Accent5 17 2" xfId="920"/>
    <cellStyle name="40% - Accent5 17 3" xfId="921"/>
    <cellStyle name="40% - Accent5 18" xfId="922"/>
    <cellStyle name="40% - Accent5 18 2" xfId="923"/>
    <cellStyle name="40% - Accent5 18 3" xfId="924"/>
    <cellStyle name="40% - Accent5 19" xfId="925"/>
    <cellStyle name="40% - Accent5 19 2" xfId="926"/>
    <cellStyle name="40% - Accent5 19 3" xfId="927"/>
    <cellStyle name="40% - Accent5 2" xfId="928"/>
    <cellStyle name="40% - Accent5 2 2" xfId="929"/>
    <cellStyle name="40% - Accent5 2 3" xfId="930"/>
    <cellStyle name="40% - Accent5 20" xfId="931"/>
    <cellStyle name="40% - Accent5 20 2" xfId="932"/>
    <cellStyle name="40% - Accent5 20 3" xfId="933"/>
    <cellStyle name="40% - Accent5 21" xfId="934"/>
    <cellStyle name="40% - Accent5 21 2" xfId="935"/>
    <cellStyle name="40% - Accent5 21 3" xfId="936"/>
    <cellStyle name="40% - Accent5 22" xfId="937"/>
    <cellStyle name="40% - Accent5 22 2" xfId="938"/>
    <cellStyle name="40% - Accent5 22 3" xfId="939"/>
    <cellStyle name="40% - Accent5 23" xfId="940"/>
    <cellStyle name="40% - Accent5 23 2" xfId="941"/>
    <cellStyle name="40% - Accent5 23 3" xfId="942"/>
    <cellStyle name="40% - Accent5 24" xfId="943"/>
    <cellStyle name="40% - Accent5 24 2" xfId="944"/>
    <cellStyle name="40% - Accent5 24 3" xfId="945"/>
    <cellStyle name="40% - Accent5 25" xfId="946"/>
    <cellStyle name="40% - Accent5 25 2" xfId="947"/>
    <cellStyle name="40% - Accent5 25 3" xfId="948"/>
    <cellStyle name="40% - Accent5 26" xfId="949"/>
    <cellStyle name="40% - Accent5 26 2" xfId="950"/>
    <cellStyle name="40% - Accent5 26 3" xfId="951"/>
    <cellStyle name="40% - Accent5 27" xfId="952"/>
    <cellStyle name="40% - Accent5 27 2" xfId="953"/>
    <cellStyle name="40% - Accent5 27 3" xfId="954"/>
    <cellStyle name="40% - Accent5 28" xfId="955"/>
    <cellStyle name="40% - Accent5 28 2" xfId="956"/>
    <cellStyle name="40% - Accent5 28 3" xfId="957"/>
    <cellStyle name="40% - Accent5 29" xfId="958"/>
    <cellStyle name="40% - Accent5 29 2" xfId="959"/>
    <cellStyle name="40% - Accent5 29 3" xfId="960"/>
    <cellStyle name="40% - Accent5 3" xfId="961"/>
    <cellStyle name="40% - Accent5 3 2" xfId="962"/>
    <cellStyle name="40% - Accent5 3 3" xfId="963"/>
    <cellStyle name="40% - Accent5 30" xfId="964"/>
    <cellStyle name="40% - Accent5 30 2" xfId="965"/>
    <cellStyle name="40% - Accent5 30 3" xfId="966"/>
    <cellStyle name="40% - Accent5 31" xfId="967"/>
    <cellStyle name="40% - Accent5 31 2" xfId="968"/>
    <cellStyle name="40% - Accent5 31 3" xfId="969"/>
    <cellStyle name="40% - Accent5 32" xfId="970"/>
    <cellStyle name="40% - Accent5 4" xfId="971"/>
    <cellStyle name="40% - Accent5 4 2" xfId="972"/>
    <cellStyle name="40% - Accent5 4 3" xfId="973"/>
    <cellStyle name="40% - Accent5 5" xfId="974"/>
    <cellStyle name="40% - Accent5 5 2" xfId="975"/>
    <cellStyle name="40% - Accent5 5 3" xfId="976"/>
    <cellStyle name="40% - Accent5 6" xfId="977"/>
    <cellStyle name="40% - Accent5 6 2" xfId="978"/>
    <cellStyle name="40% - Accent5 6 3" xfId="979"/>
    <cellStyle name="40% - Accent5 7" xfId="980"/>
    <cellStyle name="40% - Accent5 7 2" xfId="981"/>
    <cellStyle name="40% - Accent5 7 3" xfId="982"/>
    <cellStyle name="40% - Accent5 8" xfId="983"/>
    <cellStyle name="40% - Accent5 8 2" xfId="984"/>
    <cellStyle name="40% - Accent5 8 3" xfId="985"/>
    <cellStyle name="40% - Accent5 9" xfId="986"/>
    <cellStyle name="40% - Accent5 9 2" xfId="987"/>
    <cellStyle name="40% - Accent5 9 3" xfId="988"/>
    <cellStyle name="40% - Accent6 10" xfId="989"/>
    <cellStyle name="40% - Accent6 10 2" xfId="990"/>
    <cellStyle name="40% - Accent6 10 3" xfId="991"/>
    <cellStyle name="40% - Accent6 11" xfId="992"/>
    <cellStyle name="40% - Accent6 11 2" xfId="993"/>
    <cellStyle name="40% - Accent6 11 3" xfId="994"/>
    <cellStyle name="40% - Accent6 12" xfId="995"/>
    <cellStyle name="40% - Accent6 12 2" xfId="996"/>
    <cellStyle name="40% - Accent6 12 3" xfId="997"/>
    <cellStyle name="40% - Accent6 13" xfId="998"/>
    <cellStyle name="40% - Accent6 13 2" xfId="999"/>
    <cellStyle name="40% - Accent6 13 3" xfId="1000"/>
    <cellStyle name="40% - Accent6 14" xfId="1001"/>
    <cellStyle name="40% - Accent6 14 2" xfId="1002"/>
    <cellStyle name="40% - Accent6 14 3" xfId="1003"/>
    <cellStyle name="40% - Accent6 15" xfId="1004"/>
    <cellStyle name="40% - Accent6 15 2" xfId="1005"/>
    <cellStyle name="40% - Accent6 15 3" xfId="1006"/>
    <cellStyle name="40% - Accent6 16" xfId="1007"/>
    <cellStyle name="40% - Accent6 16 2" xfId="1008"/>
    <cellStyle name="40% - Accent6 16 3" xfId="1009"/>
    <cellStyle name="40% - Accent6 17" xfId="1010"/>
    <cellStyle name="40% - Accent6 17 2" xfId="1011"/>
    <cellStyle name="40% - Accent6 17 3" xfId="1012"/>
    <cellStyle name="40% - Accent6 18" xfId="1013"/>
    <cellStyle name="40% - Accent6 18 2" xfId="1014"/>
    <cellStyle name="40% - Accent6 18 3" xfId="1015"/>
    <cellStyle name="40% - Accent6 19" xfId="1016"/>
    <cellStyle name="40% - Accent6 19 2" xfId="1017"/>
    <cellStyle name="40% - Accent6 19 3" xfId="1018"/>
    <cellStyle name="40% - Accent6 2" xfId="1019"/>
    <cellStyle name="40% - Accent6 2 2" xfId="1020"/>
    <cellStyle name="40% - Accent6 2 3" xfId="1021"/>
    <cellStyle name="40% - Accent6 20" xfId="1022"/>
    <cellStyle name="40% - Accent6 20 2" xfId="1023"/>
    <cellStyle name="40% - Accent6 20 3" xfId="1024"/>
    <cellStyle name="40% - Accent6 21" xfId="1025"/>
    <cellStyle name="40% - Accent6 21 2" xfId="1026"/>
    <cellStyle name="40% - Accent6 21 3" xfId="1027"/>
    <cellStyle name="40% - Accent6 22" xfId="1028"/>
    <cellStyle name="40% - Accent6 22 2" xfId="1029"/>
    <cellStyle name="40% - Accent6 22 3" xfId="1030"/>
    <cellStyle name="40% - Accent6 23" xfId="1031"/>
    <cellStyle name="40% - Accent6 23 2" xfId="1032"/>
    <cellStyle name="40% - Accent6 23 3" xfId="1033"/>
    <cellStyle name="40% - Accent6 24" xfId="1034"/>
    <cellStyle name="40% - Accent6 24 2" xfId="1035"/>
    <cellStyle name="40% - Accent6 24 3" xfId="1036"/>
    <cellStyle name="40% - Accent6 25" xfId="1037"/>
    <cellStyle name="40% - Accent6 25 2" xfId="1038"/>
    <cellStyle name="40% - Accent6 25 3" xfId="1039"/>
    <cellStyle name="40% - Accent6 26" xfId="1040"/>
    <cellStyle name="40% - Accent6 26 2" xfId="1041"/>
    <cellStyle name="40% - Accent6 26 3" xfId="1042"/>
    <cellStyle name="40% - Accent6 27" xfId="1043"/>
    <cellStyle name="40% - Accent6 27 2" xfId="1044"/>
    <cellStyle name="40% - Accent6 27 3" xfId="1045"/>
    <cellStyle name="40% - Accent6 28" xfId="1046"/>
    <cellStyle name="40% - Accent6 28 2" xfId="1047"/>
    <cellStyle name="40% - Accent6 28 3" xfId="1048"/>
    <cellStyle name="40% - Accent6 29" xfId="1049"/>
    <cellStyle name="40% - Accent6 29 2" xfId="1050"/>
    <cellStyle name="40% - Accent6 29 3" xfId="1051"/>
    <cellStyle name="40% - Accent6 3" xfId="1052"/>
    <cellStyle name="40% - Accent6 3 2" xfId="1053"/>
    <cellStyle name="40% - Accent6 3 3" xfId="1054"/>
    <cellStyle name="40% - Accent6 30" xfId="1055"/>
    <cellStyle name="40% - Accent6 30 2" xfId="1056"/>
    <cellStyle name="40% - Accent6 30 3" xfId="1057"/>
    <cellStyle name="40% - Accent6 31" xfId="1058"/>
    <cellStyle name="40% - Accent6 31 2" xfId="1059"/>
    <cellStyle name="40% - Accent6 31 3" xfId="1060"/>
    <cellStyle name="40% - Accent6 32" xfId="1061"/>
    <cellStyle name="40% - Accent6 4" xfId="1062"/>
    <cellStyle name="40% - Accent6 4 2" xfId="1063"/>
    <cellStyle name="40% - Accent6 4 3" xfId="1064"/>
    <cellStyle name="40% - Accent6 5" xfId="1065"/>
    <cellStyle name="40% - Accent6 5 2" xfId="1066"/>
    <cellStyle name="40% - Accent6 5 3" xfId="1067"/>
    <cellStyle name="40% - Accent6 6" xfId="1068"/>
    <cellStyle name="40% - Accent6 6 2" xfId="1069"/>
    <cellStyle name="40% - Accent6 6 3" xfId="1070"/>
    <cellStyle name="40% - Accent6 7" xfId="1071"/>
    <cellStyle name="40% - Accent6 7 2" xfId="1072"/>
    <cellStyle name="40% - Accent6 7 3" xfId="1073"/>
    <cellStyle name="40% - Accent6 8" xfId="1074"/>
    <cellStyle name="40% - Accent6 8 2" xfId="1075"/>
    <cellStyle name="40% - Accent6 8 3" xfId="1076"/>
    <cellStyle name="40% - Accent6 9" xfId="1077"/>
    <cellStyle name="40% - Accent6 9 2" xfId="1078"/>
    <cellStyle name="40% - Accent6 9 3" xfId="1079"/>
    <cellStyle name="60% - Accent1 10" xfId="1080"/>
    <cellStyle name="60% - Accent1 10 2" xfId="1081"/>
    <cellStyle name="60% - Accent1 10 3" xfId="1082"/>
    <cellStyle name="60% - Accent1 11" xfId="1083"/>
    <cellStyle name="60% - Accent1 11 2" xfId="1084"/>
    <cellStyle name="60% - Accent1 11 3" xfId="1085"/>
    <cellStyle name="60% - Accent1 12" xfId="1086"/>
    <cellStyle name="60% - Accent1 12 2" xfId="1087"/>
    <cellStyle name="60% - Accent1 12 3" xfId="1088"/>
    <cellStyle name="60% - Accent1 13" xfId="1089"/>
    <cellStyle name="60% - Accent1 13 2" xfId="1090"/>
    <cellStyle name="60% - Accent1 13 3" xfId="1091"/>
    <cellStyle name="60% - Accent1 14" xfId="1092"/>
    <cellStyle name="60% - Accent1 14 2" xfId="1093"/>
    <cellStyle name="60% - Accent1 14 3" xfId="1094"/>
    <cellStyle name="60% - Accent1 15" xfId="1095"/>
    <cellStyle name="60% - Accent1 15 2" xfId="1096"/>
    <cellStyle name="60% - Accent1 15 3" xfId="1097"/>
    <cellStyle name="60% - Accent1 16" xfId="1098"/>
    <cellStyle name="60% - Accent1 16 2" xfId="1099"/>
    <cellStyle name="60% - Accent1 16 3" xfId="1100"/>
    <cellStyle name="60% - Accent1 17" xfId="1101"/>
    <cellStyle name="60% - Accent1 17 2" xfId="1102"/>
    <cellStyle name="60% - Accent1 17 3" xfId="1103"/>
    <cellStyle name="60% - Accent1 18" xfId="1104"/>
    <cellStyle name="60% - Accent1 18 2" xfId="1105"/>
    <cellStyle name="60% - Accent1 18 3" xfId="1106"/>
    <cellStyle name="60% - Accent1 19" xfId="1107"/>
    <cellStyle name="60% - Accent1 19 2" xfId="1108"/>
    <cellStyle name="60% - Accent1 19 3" xfId="1109"/>
    <cellStyle name="60% - Accent1 2" xfId="1110"/>
    <cellStyle name="60% - Accent1 2 2" xfId="1111"/>
    <cellStyle name="60% - Accent1 2 3" xfId="1112"/>
    <cellStyle name="60% - Accent1 20" xfId="1113"/>
    <cellStyle name="60% - Accent1 20 2" xfId="1114"/>
    <cellStyle name="60% - Accent1 20 3" xfId="1115"/>
    <cellStyle name="60% - Accent1 21" xfId="1116"/>
    <cellStyle name="60% - Accent1 21 2" xfId="1117"/>
    <cellStyle name="60% - Accent1 21 3" xfId="1118"/>
    <cellStyle name="60% - Accent1 22" xfId="1119"/>
    <cellStyle name="60% - Accent1 22 2" xfId="1120"/>
    <cellStyle name="60% - Accent1 22 3" xfId="1121"/>
    <cellStyle name="60% - Accent1 23" xfId="1122"/>
    <cellStyle name="60% - Accent1 23 2" xfId="1123"/>
    <cellStyle name="60% - Accent1 23 3" xfId="1124"/>
    <cellStyle name="60% - Accent1 24" xfId="1125"/>
    <cellStyle name="60% - Accent1 24 2" xfId="1126"/>
    <cellStyle name="60% - Accent1 24 3" xfId="1127"/>
    <cellStyle name="60% - Accent1 25" xfId="1128"/>
    <cellStyle name="60% - Accent1 25 2" xfId="1129"/>
    <cellStyle name="60% - Accent1 25 3" xfId="1130"/>
    <cellStyle name="60% - Accent1 26" xfId="1131"/>
    <cellStyle name="60% - Accent1 26 2" xfId="1132"/>
    <cellStyle name="60% - Accent1 26 3" xfId="1133"/>
    <cellStyle name="60% - Accent1 27" xfId="1134"/>
    <cellStyle name="60% - Accent1 27 2" xfId="1135"/>
    <cellStyle name="60% - Accent1 27 3" xfId="1136"/>
    <cellStyle name="60% - Accent1 28" xfId="1137"/>
    <cellStyle name="60% - Accent1 28 2" xfId="1138"/>
    <cellStyle name="60% - Accent1 28 3" xfId="1139"/>
    <cellStyle name="60% - Accent1 29" xfId="1140"/>
    <cellStyle name="60% - Accent1 29 2" xfId="1141"/>
    <cellStyle name="60% - Accent1 29 3" xfId="1142"/>
    <cellStyle name="60% - Accent1 3" xfId="1143"/>
    <cellStyle name="60% - Accent1 3 2" xfId="1144"/>
    <cellStyle name="60% - Accent1 3 3" xfId="1145"/>
    <cellStyle name="60% - Accent1 30" xfId="1146"/>
    <cellStyle name="60% - Accent1 30 2" xfId="1147"/>
    <cellStyle name="60% - Accent1 30 3" xfId="1148"/>
    <cellStyle name="60% - Accent1 31" xfId="1149"/>
    <cellStyle name="60% - Accent1 31 2" xfId="1150"/>
    <cellStyle name="60% - Accent1 31 3" xfId="1151"/>
    <cellStyle name="60% - Accent1 32" xfId="1152"/>
    <cellStyle name="60% - Accent1 4" xfId="1153"/>
    <cellStyle name="60% - Accent1 4 2" xfId="1154"/>
    <cellStyle name="60% - Accent1 4 3" xfId="1155"/>
    <cellStyle name="60% - Accent1 5" xfId="1156"/>
    <cellStyle name="60% - Accent1 5 2" xfId="1157"/>
    <cellStyle name="60% - Accent1 5 3" xfId="1158"/>
    <cellStyle name="60% - Accent1 6" xfId="1159"/>
    <cellStyle name="60% - Accent1 6 2" xfId="1160"/>
    <cellStyle name="60% - Accent1 6 3" xfId="1161"/>
    <cellStyle name="60% - Accent1 7" xfId="1162"/>
    <cellStyle name="60% - Accent1 7 2" xfId="1163"/>
    <cellStyle name="60% - Accent1 7 3" xfId="1164"/>
    <cellStyle name="60% - Accent1 8" xfId="1165"/>
    <cellStyle name="60% - Accent1 8 2" xfId="1166"/>
    <cellStyle name="60% - Accent1 8 3" xfId="1167"/>
    <cellStyle name="60% - Accent1 9" xfId="1168"/>
    <cellStyle name="60% - Accent1 9 2" xfId="1169"/>
    <cellStyle name="60% - Accent1 9 3" xfId="1170"/>
    <cellStyle name="60% - Accent2 10" xfId="1171"/>
    <cellStyle name="60% - Accent2 10 2" xfId="1172"/>
    <cellStyle name="60% - Accent2 10 3" xfId="1173"/>
    <cellStyle name="60% - Accent2 11" xfId="1174"/>
    <cellStyle name="60% - Accent2 11 2" xfId="1175"/>
    <cellStyle name="60% - Accent2 11 3" xfId="1176"/>
    <cellStyle name="60% - Accent2 12" xfId="1177"/>
    <cellStyle name="60% - Accent2 12 2" xfId="1178"/>
    <cellStyle name="60% - Accent2 12 3" xfId="1179"/>
    <cellStyle name="60% - Accent2 13" xfId="1180"/>
    <cellStyle name="60% - Accent2 13 2" xfId="1181"/>
    <cellStyle name="60% - Accent2 13 3" xfId="1182"/>
    <cellStyle name="60% - Accent2 14" xfId="1183"/>
    <cellStyle name="60% - Accent2 14 2" xfId="1184"/>
    <cellStyle name="60% - Accent2 14 3" xfId="1185"/>
    <cellStyle name="60% - Accent2 15" xfId="1186"/>
    <cellStyle name="60% - Accent2 15 2" xfId="1187"/>
    <cellStyle name="60% - Accent2 15 3" xfId="1188"/>
    <cellStyle name="60% - Accent2 16" xfId="1189"/>
    <cellStyle name="60% - Accent2 16 2" xfId="1190"/>
    <cellStyle name="60% - Accent2 16 3" xfId="1191"/>
    <cellStyle name="60% - Accent2 17" xfId="1192"/>
    <cellStyle name="60% - Accent2 17 2" xfId="1193"/>
    <cellStyle name="60% - Accent2 17 3" xfId="1194"/>
    <cellStyle name="60% - Accent2 18" xfId="1195"/>
    <cellStyle name="60% - Accent2 18 2" xfId="1196"/>
    <cellStyle name="60% - Accent2 18 3" xfId="1197"/>
    <cellStyle name="60% - Accent2 19" xfId="1198"/>
    <cellStyle name="60% - Accent2 19 2" xfId="1199"/>
    <cellStyle name="60% - Accent2 19 3" xfId="1200"/>
    <cellStyle name="60% - Accent2 2" xfId="1201"/>
    <cellStyle name="60% - Accent2 2 2" xfId="1202"/>
    <cellStyle name="60% - Accent2 2 3" xfId="1203"/>
    <cellStyle name="60% - Accent2 20" xfId="1204"/>
    <cellStyle name="60% - Accent2 20 2" xfId="1205"/>
    <cellStyle name="60% - Accent2 20 3" xfId="1206"/>
    <cellStyle name="60% - Accent2 21" xfId="1207"/>
    <cellStyle name="60% - Accent2 21 2" xfId="1208"/>
    <cellStyle name="60% - Accent2 21 3" xfId="1209"/>
    <cellStyle name="60% - Accent2 22" xfId="1210"/>
    <cellStyle name="60% - Accent2 22 2" xfId="1211"/>
    <cellStyle name="60% - Accent2 22 3" xfId="1212"/>
    <cellStyle name="60% - Accent2 23" xfId="1213"/>
    <cellStyle name="60% - Accent2 23 2" xfId="1214"/>
    <cellStyle name="60% - Accent2 23 3" xfId="1215"/>
    <cellStyle name="60% - Accent2 24" xfId="1216"/>
    <cellStyle name="60% - Accent2 24 2" xfId="1217"/>
    <cellStyle name="60% - Accent2 24 3" xfId="1218"/>
    <cellStyle name="60% - Accent2 25" xfId="1219"/>
    <cellStyle name="60% - Accent2 25 2" xfId="1220"/>
    <cellStyle name="60% - Accent2 25 3" xfId="1221"/>
    <cellStyle name="60% - Accent2 26" xfId="1222"/>
    <cellStyle name="60% - Accent2 26 2" xfId="1223"/>
    <cellStyle name="60% - Accent2 26 3" xfId="1224"/>
    <cellStyle name="60% - Accent2 27" xfId="1225"/>
    <cellStyle name="60% - Accent2 27 2" xfId="1226"/>
    <cellStyle name="60% - Accent2 27 3" xfId="1227"/>
    <cellStyle name="60% - Accent2 28" xfId="1228"/>
    <cellStyle name="60% - Accent2 28 2" xfId="1229"/>
    <cellStyle name="60% - Accent2 28 3" xfId="1230"/>
    <cellStyle name="60% - Accent2 29" xfId="1231"/>
    <cellStyle name="60% - Accent2 29 2" xfId="1232"/>
    <cellStyle name="60% - Accent2 29 3" xfId="1233"/>
    <cellStyle name="60% - Accent2 3" xfId="1234"/>
    <cellStyle name="60% - Accent2 3 2" xfId="1235"/>
    <cellStyle name="60% - Accent2 3 3" xfId="1236"/>
    <cellStyle name="60% - Accent2 30" xfId="1237"/>
    <cellStyle name="60% - Accent2 30 2" xfId="1238"/>
    <cellStyle name="60% - Accent2 30 3" xfId="1239"/>
    <cellStyle name="60% - Accent2 31" xfId="1240"/>
    <cellStyle name="60% - Accent2 31 2" xfId="1241"/>
    <cellStyle name="60% - Accent2 31 3" xfId="1242"/>
    <cellStyle name="60% - Accent2 32" xfId="1243"/>
    <cellStyle name="60% - Accent2 4" xfId="1244"/>
    <cellStyle name="60% - Accent2 4 2" xfId="1245"/>
    <cellStyle name="60% - Accent2 4 3" xfId="1246"/>
    <cellStyle name="60% - Accent2 5" xfId="1247"/>
    <cellStyle name="60% - Accent2 5 2" xfId="1248"/>
    <cellStyle name="60% - Accent2 5 3" xfId="1249"/>
    <cellStyle name="60% - Accent2 6" xfId="1250"/>
    <cellStyle name="60% - Accent2 6 2" xfId="1251"/>
    <cellStyle name="60% - Accent2 6 3" xfId="1252"/>
    <cellStyle name="60% - Accent2 7" xfId="1253"/>
    <cellStyle name="60% - Accent2 7 2" xfId="1254"/>
    <cellStyle name="60% - Accent2 7 3" xfId="1255"/>
    <cellStyle name="60% - Accent2 8" xfId="1256"/>
    <cellStyle name="60% - Accent2 8 2" xfId="1257"/>
    <cellStyle name="60% - Accent2 8 3" xfId="1258"/>
    <cellStyle name="60% - Accent2 9" xfId="1259"/>
    <cellStyle name="60% - Accent2 9 2" xfId="1260"/>
    <cellStyle name="60% - Accent2 9 3" xfId="1261"/>
    <cellStyle name="60% - Accent3 10" xfId="1262"/>
    <cellStyle name="60% - Accent3 10 2" xfId="1263"/>
    <cellStyle name="60% - Accent3 10 3" xfId="1264"/>
    <cellStyle name="60% - Accent3 11" xfId="1265"/>
    <cellStyle name="60% - Accent3 11 2" xfId="1266"/>
    <cellStyle name="60% - Accent3 11 3" xfId="1267"/>
    <cellStyle name="60% - Accent3 12" xfId="1268"/>
    <cellStyle name="60% - Accent3 12 2" xfId="1269"/>
    <cellStyle name="60% - Accent3 12 3" xfId="1270"/>
    <cellStyle name="60% - Accent3 13" xfId="1271"/>
    <cellStyle name="60% - Accent3 13 2" xfId="1272"/>
    <cellStyle name="60% - Accent3 13 3" xfId="1273"/>
    <cellStyle name="60% - Accent3 14" xfId="1274"/>
    <cellStyle name="60% - Accent3 14 2" xfId="1275"/>
    <cellStyle name="60% - Accent3 14 3" xfId="1276"/>
    <cellStyle name="60% - Accent3 15" xfId="1277"/>
    <cellStyle name="60% - Accent3 15 2" xfId="1278"/>
    <cellStyle name="60% - Accent3 15 3" xfId="1279"/>
    <cellStyle name="60% - Accent3 16" xfId="1280"/>
    <cellStyle name="60% - Accent3 16 2" xfId="1281"/>
    <cellStyle name="60% - Accent3 16 3" xfId="1282"/>
    <cellStyle name="60% - Accent3 17" xfId="1283"/>
    <cellStyle name="60% - Accent3 17 2" xfId="1284"/>
    <cellStyle name="60% - Accent3 17 3" xfId="1285"/>
    <cellStyle name="60% - Accent3 18" xfId="1286"/>
    <cellStyle name="60% - Accent3 18 2" xfId="1287"/>
    <cellStyle name="60% - Accent3 18 3" xfId="1288"/>
    <cellStyle name="60% - Accent3 19" xfId="1289"/>
    <cellStyle name="60% - Accent3 19 2" xfId="1290"/>
    <cellStyle name="60% - Accent3 19 3" xfId="1291"/>
    <cellStyle name="60% - Accent3 2" xfId="1292"/>
    <cellStyle name="60% - Accent3 2 2" xfId="1293"/>
    <cellStyle name="60% - Accent3 2 3" xfId="1294"/>
    <cellStyle name="60% - Accent3 20" xfId="1295"/>
    <cellStyle name="60% - Accent3 20 2" xfId="1296"/>
    <cellStyle name="60% - Accent3 20 3" xfId="1297"/>
    <cellStyle name="60% - Accent3 21" xfId="1298"/>
    <cellStyle name="60% - Accent3 21 2" xfId="1299"/>
    <cellStyle name="60% - Accent3 21 3" xfId="1300"/>
    <cellStyle name="60% - Accent3 22" xfId="1301"/>
    <cellStyle name="60% - Accent3 22 2" xfId="1302"/>
    <cellStyle name="60% - Accent3 22 3" xfId="1303"/>
    <cellStyle name="60% - Accent3 23" xfId="1304"/>
    <cellStyle name="60% - Accent3 23 2" xfId="1305"/>
    <cellStyle name="60% - Accent3 23 3" xfId="1306"/>
    <cellStyle name="60% - Accent3 24" xfId="1307"/>
    <cellStyle name="60% - Accent3 24 2" xfId="1308"/>
    <cellStyle name="60% - Accent3 24 3" xfId="1309"/>
    <cellStyle name="60% - Accent3 25" xfId="1310"/>
    <cellStyle name="60% - Accent3 25 2" xfId="1311"/>
    <cellStyle name="60% - Accent3 25 3" xfId="1312"/>
    <cellStyle name="60% - Accent3 26" xfId="1313"/>
    <cellStyle name="60% - Accent3 26 2" xfId="1314"/>
    <cellStyle name="60% - Accent3 26 3" xfId="1315"/>
    <cellStyle name="60% - Accent3 27" xfId="1316"/>
    <cellStyle name="60% - Accent3 27 2" xfId="1317"/>
    <cellStyle name="60% - Accent3 27 3" xfId="1318"/>
    <cellStyle name="60% - Accent3 28" xfId="1319"/>
    <cellStyle name="60% - Accent3 28 2" xfId="1320"/>
    <cellStyle name="60% - Accent3 28 3" xfId="1321"/>
    <cellStyle name="60% - Accent3 29" xfId="1322"/>
    <cellStyle name="60% - Accent3 29 2" xfId="1323"/>
    <cellStyle name="60% - Accent3 29 3" xfId="1324"/>
    <cellStyle name="60% - Accent3 3" xfId="1325"/>
    <cellStyle name="60% - Accent3 3 2" xfId="1326"/>
    <cellStyle name="60% - Accent3 3 3" xfId="1327"/>
    <cellStyle name="60% - Accent3 30" xfId="1328"/>
    <cellStyle name="60% - Accent3 30 2" xfId="1329"/>
    <cellStyle name="60% - Accent3 30 3" xfId="1330"/>
    <cellStyle name="60% - Accent3 31" xfId="1331"/>
    <cellStyle name="60% - Accent3 31 2" xfId="1332"/>
    <cellStyle name="60% - Accent3 31 3" xfId="1333"/>
    <cellStyle name="60% - Accent3 32" xfId="1334"/>
    <cellStyle name="60% - Accent3 4" xfId="1335"/>
    <cellStyle name="60% - Accent3 4 2" xfId="1336"/>
    <cellStyle name="60% - Accent3 4 3" xfId="1337"/>
    <cellStyle name="60% - Accent3 5" xfId="1338"/>
    <cellStyle name="60% - Accent3 5 2" xfId="1339"/>
    <cellStyle name="60% - Accent3 5 3" xfId="1340"/>
    <cellStyle name="60% - Accent3 6" xfId="1341"/>
    <cellStyle name="60% - Accent3 6 2" xfId="1342"/>
    <cellStyle name="60% - Accent3 6 3" xfId="1343"/>
    <cellStyle name="60% - Accent3 7" xfId="1344"/>
    <cellStyle name="60% - Accent3 7 2" xfId="1345"/>
    <cellStyle name="60% - Accent3 7 3" xfId="1346"/>
    <cellStyle name="60% - Accent3 8" xfId="1347"/>
    <cellStyle name="60% - Accent3 8 2" xfId="1348"/>
    <cellStyle name="60% - Accent3 8 3" xfId="1349"/>
    <cellStyle name="60% - Accent3 9" xfId="1350"/>
    <cellStyle name="60% - Accent3 9 2" xfId="1351"/>
    <cellStyle name="60% - Accent3 9 3" xfId="1352"/>
    <cellStyle name="60% - Accent4 10" xfId="1353"/>
    <cellStyle name="60% - Accent4 10 2" xfId="1354"/>
    <cellStyle name="60% - Accent4 10 3" xfId="1355"/>
    <cellStyle name="60% - Accent4 11" xfId="1356"/>
    <cellStyle name="60% - Accent4 11 2" xfId="1357"/>
    <cellStyle name="60% - Accent4 11 3" xfId="1358"/>
    <cellStyle name="60% - Accent4 12" xfId="1359"/>
    <cellStyle name="60% - Accent4 12 2" xfId="1360"/>
    <cellStyle name="60% - Accent4 12 3" xfId="1361"/>
    <cellStyle name="60% - Accent4 13" xfId="1362"/>
    <cellStyle name="60% - Accent4 13 2" xfId="1363"/>
    <cellStyle name="60% - Accent4 13 3" xfId="1364"/>
    <cellStyle name="60% - Accent4 14" xfId="1365"/>
    <cellStyle name="60% - Accent4 14 2" xfId="1366"/>
    <cellStyle name="60% - Accent4 14 3" xfId="1367"/>
    <cellStyle name="60% - Accent4 15" xfId="1368"/>
    <cellStyle name="60% - Accent4 15 2" xfId="1369"/>
    <cellStyle name="60% - Accent4 15 3" xfId="1370"/>
    <cellStyle name="60% - Accent4 16" xfId="1371"/>
    <cellStyle name="60% - Accent4 16 2" xfId="1372"/>
    <cellStyle name="60% - Accent4 16 3" xfId="1373"/>
    <cellStyle name="60% - Accent4 17" xfId="1374"/>
    <cellStyle name="60% - Accent4 17 2" xfId="1375"/>
    <cellStyle name="60% - Accent4 17 3" xfId="1376"/>
    <cellStyle name="60% - Accent4 18" xfId="1377"/>
    <cellStyle name="60% - Accent4 18 2" xfId="1378"/>
    <cellStyle name="60% - Accent4 18 3" xfId="1379"/>
    <cellStyle name="60% - Accent4 19" xfId="1380"/>
    <cellStyle name="60% - Accent4 19 2" xfId="1381"/>
    <cellStyle name="60% - Accent4 19 3" xfId="1382"/>
    <cellStyle name="60% - Accent4 2" xfId="1383"/>
    <cellStyle name="60% - Accent4 2 2" xfId="1384"/>
    <cellStyle name="60% - Accent4 2 3" xfId="1385"/>
    <cellStyle name="60% - Accent4 20" xfId="1386"/>
    <cellStyle name="60% - Accent4 20 2" xfId="1387"/>
    <cellStyle name="60% - Accent4 20 3" xfId="1388"/>
    <cellStyle name="60% - Accent4 21" xfId="1389"/>
    <cellStyle name="60% - Accent4 21 2" xfId="1390"/>
    <cellStyle name="60% - Accent4 21 3" xfId="1391"/>
    <cellStyle name="60% - Accent4 22" xfId="1392"/>
    <cellStyle name="60% - Accent4 22 2" xfId="1393"/>
    <cellStyle name="60% - Accent4 22 3" xfId="1394"/>
    <cellStyle name="60% - Accent4 23" xfId="1395"/>
    <cellStyle name="60% - Accent4 23 2" xfId="1396"/>
    <cellStyle name="60% - Accent4 23 3" xfId="1397"/>
    <cellStyle name="60% - Accent4 24" xfId="1398"/>
    <cellStyle name="60% - Accent4 24 2" xfId="1399"/>
    <cellStyle name="60% - Accent4 24 3" xfId="1400"/>
    <cellStyle name="60% - Accent4 25" xfId="1401"/>
    <cellStyle name="60% - Accent4 25 2" xfId="1402"/>
    <cellStyle name="60% - Accent4 25 3" xfId="1403"/>
    <cellStyle name="60% - Accent4 26" xfId="1404"/>
    <cellStyle name="60% - Accent4 26 2" xfId="1405"/>
    <cellStyle name="60% - Accent4 26 3" xfId="1406"/>
    <cellStyle name="60% - Accent4 27" xfId="1407"/>
    <cellStyle name="60% - Accent4 27 2" xfId="1408"/>
    <cellStyle name="60% - Accent4 27 3" xfId="1409"/>
    <cellStyle name="60% - Accent4 28" xfId="1410"/>
    <cellStyle name="60% - Accent4 28 2" xfId="1411"/>
    <cellStyle name="60% - Accent4 28 3" xfId="1412"/>
    <cellStyle name="60% - Accent4 29" xfId="1413"/>
    <cellStyle name="60% - Accent4 29 2" xfId="1414"/>
    <cellStyle name="60% - Accent4 29 3" xfId="1415"/>
    <cellStyle name="60% - Accent4 3" xfId="1416"/>
    <cellStyle name="60% - Accent4 3 2" xfId="1417"/>
    <cellStyle name="60% - Accent4 3 3" xfId="1418"/>
    <cellStyle name="60% - Accent4 30" xfId="1419"/>
    <cellStyle name="60% - Accent4 30 2" xfId="1420"/>
    <cellStyle name="60% - Accent4 30 3" xfId="1421"/>
    <cellStyle name="60% - Accent4 31" xfId="1422"/>
    <cellStyle name="60% - Accent4 31 2" xfId="1423"/>
    <cellStyle name="60% - Accent4 31 3" xfId="1424"/>
    <cellStyle name="60% - Accent4 32" xfId="1425"/>
    <cellStyle name="60% - Accent4 4" xfId="1426"/>
    <cellStyle name="60% - Accent4 4 2" xfId="1427"/>
    <cellStyle name="60% - Accent4 4 3" xfId="1428"/>
    <cellStyle name="60% - Accent4 5" xfId="1429"/>
    <cellStyle name="60% - Accent4 5 2" xfId="1430"/>
    <cellStyle name="60% - Accent4 5 3" xfId="1431"/>
    <cellStyle name="60% - Accent4 6" xfId="1432"/>
    <cellStyle name="60% - Accent4 6 2" xfId="1433"/>
    <cellStyle name="60% - Accent4 6 3" xfId="1434"/>
    <cellStyle name="60% - Accent4 7" xfId="1435"/>
    <cellStyle name="60% - Accent4 7 2" xfId="1436"/>
    <cellStyle name="60% - Accent4 7 3" xfId="1437"/>
    <cellStyle name="60% - Accent4 8" xfId="1438"/>
    <cellStyle name="60% - Accent4 8 2" xfId="1439"/>
    <cellStyle name="60% - Accent4 8 3" xfId="1440"/>
    <cellStyle name="60% - Accent4 9" xfId="1441"/>
    <cellStyle name="60% - Accent4 9 2" xfId="1442"/>
    <cellStyle name="60% - Accent4 9 3" xfId="1443"/>
    <cellStyle name="60% - Accent5 10" xfId="1444"/>
    <cellStyle name="60% - Accent5 10 2" xfId="1445"/>
    <cellStyle name="60% - Accent5 10 3" xfId="1446"/>
    <cellStyle name="60% - Accent5 11" xfId="1447"/>
    <cellStyle name="60% - Accent5 11 2" xfId="1448"/>
    <cellStyle name="60% - Accent5 11 3" xfId="1449"/>
    <cellStyle name="60% - Accent5 12" xfId="1450"/>
    <cellStyle name="60% - Accent5 12 2" xfId="1451"/>
    <cellStyle name="60% - Accent5 12 3" xfId="1452"/>
    <cellStyle name="60% - Accent5 13" xfId="1453"/>
    <cellStyle name="60% - Accent5 13 2" xfId="1454"/>
    <cellStyle name="60% - Accent5 13 3" xfId="1455"/>
    <cellStyle name="60% - Accent5 14" xfId="1456"/>
    <cellStyle name="60% - Accent5 14 2" xfId="1457"/>
    <cellStyle name="60% - Accent5 14 3" xfId="1458"/>
    <cellStyle name="60% - Accent5 15" xfId="1459"/>
    <cellStyle name="60% - Accent5 15 2" xfId="1460"/>
    <cellStyle name="60% - Accent5 15 3" xfId="1461"/>
    <cellStyle name="60% - Accent5 16" xfId="1462"/>
    <cellStyle name="60% - Accent5 16 2" xfId="1463"/>
    <cellStyle name="60% - Accent5 16 3" xfId="1464"/>
    <cellStyle name="60% - Accent5 17" xfId="1465"/>
    <cellStyle name="60% - Accent5 17 2" xfId="1466"/>
    <cellStyle name="60% - Accent5 17 3" xfId="1467"/>
    <cellStyle name="60% - Accent5 18" xfId="1468"/>
    <cellStyle name="60% - Accent5 18 2" xfId="1469"/>
    <cellStyle name="60% - Accent5 18 3" xfId="1470"/>
    <cellStyle name="60% - Accent5 19" xfId="1471"/>
    <cellStyle name="60% - Accent5 19 2" xfId="1472"/>
    <cellStyle name="60% - Accent5 19 3" xfId="1473"/>
    <cellStyle name="60% - Accent5 2" xfId="1474"/>
    <cellStyle name="60% - Accent5 2 2" xfId="1475"/>
    <cellStyle name="60% - Accent5 2 3" xfId="1476"/>
    <cellStyle name="60% - Accent5 20" xfId="1477"/>
    <cellStyle name="60% - Accent5 20 2" xfId="1478"/>
    <cellStyle name="60% - Accent5 20 3" xfId="1479"/>
    <cellStyle name="60% - Accent5 21" xfId="1480"/>
    <cellStyle name="60% - Accent5 21 2" xfId="1481"/>
    <cellStyle name="60% - Accent5 21 3" xfId="1482"/>
    <cellStyle name="60% - Accent5 22" xfId="1483"/>
    <cellStyle name="60% - Accent5 22 2" xfId="1484"/>
    <cellStyle name="60% - Accent5 22 3" xfId="1485"/>
    <cellStyle name="60% - Accent5 23" xfId="1486"/>
    <cellStyle name="60% - Accent5 23 2" xfId="1487"/>
    <cellStyle name="60% - Accent5 23 3" xfId="1488"/>
    <cellStyle name="60% - Accent5 24" xfId="1489"/>
    <cellStyle name="60% - Accent5 24 2" xfId="1490"/>
    <cellStyle name="60% - Accent5 24 3" xfId="1491"/>
    <cellStyle name="60% - Accent5 25" xfId="1492"/>
    <cellStyle name="60% - Accent5 25 2" xfId="1493"/>
    <cellStyle name="60% - Accent5 25 3" xfId="1494"/>
    <cellStyle name="60% - Accent5 26" xfId="1495"/>
    <cellStyle name="60% - Accent5 26 2" xfId="1496"/>
    <cellStyle name="60% - Accent5 26 3" xfId="1497"/>
    <cellStyle name="60% - Accent5 27" xfId="1498"/>
    <cellStyle name="60% - Accent5 27 2" xfId="1499"/>
    <cellStyle name="60% - Accent5 27 3" xfId="1500"/>
    <cellStyle name="60% - Accent5 28" xfId="1501"/>
    <cellStyle name="60% - Accent5 28 2" xfId="1502"/>
    <cellStyle name="60% - Accent5 28 3" xfId="1503"/>
    <cellStyle name="60% - Accent5 29" xfId="1504"/>
    <cellStyle name="60% - Accent5 29 2" xfId="1505"/>
    <cellStyle name="60% - Accent5 29 3" xfId="1506"/>
    <cellStyle name="60% - Accent5 3" xfId="1507"/>
    <cellStyle name="60% - Accent5 3 2" xfId="1508"/>
    <cellStyle name="60% - Accent5 3 3" xfId="1509"/>
    <cellStyle name="60% - Accent5 30" xfId="1510"/>
    <cellStyle name="60% - Accent5 30 2" xfId="1511"/>
    <cellStyle name="60% - Accent5 30 3" xfId="1512"/>
    <cellStyle name="60% - Accent5 31" xfId="1513"/>
    <cellStyle name="60% - Accent5 31 2" xfId="1514"/>
    <cellStyle name="60% - Accent5 31 3" xfId="1515"/>
    <cellStyle name="60% - Accent5 32" xfId="1516"/>
    <cellStyle name="60% - Accent5 4" xfId="1517"/>
    <cellStyle name="60% - Accent5 4 2" xfId="1518"/>
    <cellStyle name="60% - Accent5 4 3" xfId="1519"/>
    <cellStyle name="60% - Accent5 5" xfId="1520"/>
    <cellStyle name="60% - Accent5 5 2" xfId="1521"/>
    <cellStyle name="60% - Accent5 5 3" xfId="1522"/>
    <cellStyle name="60% - Accent5 6" xfId="1523"/>
    <cellStyle name="60% - Accent5 6 2" xfId="1524"/>
    <cellStyle name="60% - Accent5 6 3" xfId="1525"/>
    <cellStyle name="60% - Accent5 7" xfId="1526"/>
    <cellStyle name="60% - Accent5 7 2" xfId="1527"/>
    <cellStyle name="60% - Accent5 7 3" xfId="1528"/>
    <cellStyle name="60% - Accent5 8" xfId="1529"/>
    <cellStyle name="60% - Accent5 8 2" xfId="1530"/>
    <cellStyle name="60% - Accent5 8 3" xfId="1531"/>
    <cellStyle name="60% - Accent5 9" xfId="1532"/>
    <cellStyle name="60% - Accent5 9 2" xfId="1533"/>
    <cellStyle name="60% - Accent5 9 3" xfId="1534"/>
    <cellStyle name="60% - Accent6 10" xfId="1535"/>
    <cellStyle name="60% - Accent6 10 2" xfId="1536"/>
    <cellStyle name="60% - Accent6 10 3" xfId="1537"/>
    <cellStyle name="60% - Accent6 11" xfId="1538"/>
    <cellStyle name="60% - Accent6 11 2" xfId="1539"/>
    <cellStyle name="60% - Accent6 11 3" xfId="1540"/>
    <cellStyle name="60% - Accent6 12" xfId="1541"/>
    <cellStyle name="60% - Accent6 12 2" xfId="1542"/>
    <cellStyle name="60% - Accent6 12 3" xfId="1543"/>
    <cellStyle name="60% - Accent6 13" xfId="1544"/>
    <cellStyle name="60% - Accent6 13 2" xfId="1545"/>
    <cellStyle name="60% - Accent6 13 3" xfId="1546"/>
    <cellStyle name="60% - Accent6 14" xfId="1547"/>
    <cellStyle name="60% - Accent6 14 2" xfId="1548"/>
    <cellStyle name="60% - Accent6 14 3" xfId="1549"/>
    <cellStyle name="60% - Accent6 15" xfId="1550"/>
    <cellStyle name="60% - Accent6 15 2" xfId="1551"/>
    <cellStyle name="60% - Accent6 15 3" xfId="1552"/>
    <cellStyle name="60% - Accent6 16" xfId="1553"/>
    <cellStyle name="60% - Accent6 16 2" xfId="1554"/>
    <cellStyle name="60% - Accent6 16 3" xfId="1555"/>
    <cellStyle name="60% - Accent6 17" xfId="1556"/>
    <cellStyle name="60% - Accent6 17 2" xfId="1557"/>
    <cellStyle name="60% - Accent6 17 3" xfId="1558"/>
    <cellStyle name="60% - Accent6 18" xfId="1559"/>
    <cellStyle name="60% - Accent6 18 2" xfId="1560"/>
    <cellStyle name="60% - Accent6 18 3" xfId="1561"/>
    <cellStyle name="60% - Accent6 19" xfId="1562"/>
    <cellStyle name="60% - Accent6 19 2" xfId="1563"/>
    <cellStyle name="60% - Accent6 19 3" xfId="1564"/>
    <cellStyle name="60% - Accent6 2" xfId="1565"/>
    <cellStyle name="60% - Accent6 2 2" xfId="1566"/>
    <cellStyle name="60% - Accent6 2 3" xfId="1567"/>
    <cellStyle name="60% - Accent6 20" xfId="1568"/>
    <cellStyle name="60% - Accent6 20 2" xfId="1569"/>
    <cellStyle name="60% - Accent6 20 3" xfId="1570"/>
    <cellStyle name="60% - Accent6 21" xfId="1571"/>
    <cellStyle name="60% - Accent6 21 2" xfId="1572"/>
    <cellStyle name="60% - Accent6 21 3" xfId="1573"/>
    <cellStyle name="60% - Accent6 22" xfId="1574"/>
    <cellStyle name="60% - Accent6 22 2" xfId="1575"/>
    <cellStyle name="60% - Accent6 22 3" xfId="1576"/>
    <cellStyle name="60% - Accent6 23" xfId="1577"/>
    <cellStyle name="60% - Accent6 23 2" xfId="1578"/>
    <cellStyle name="60% - Accent6 23 3" xfId="1579"/>
    <cellStyle name="60% - Accent6 24" xfId="1580"/>
    <cellStyle name="60% - Accent6 24 2" xfId="1581"/>
    <cellStyle name="60% - Accent6 24 3" xfId="1582"/>
    <cellStyle name="60% - Accent6 25" xfId="1583"/>
    <cellStyle name="60% - Accent6 25 2" xfId="1584"/>
    <cellStyle name="60% - Accent6 25 3" xfId="1585"/>
    <cellStyle name="60% - Accent6 26" xfId="1586"/>
    <cellStyle name="60% - Accent6 26 2" xfId="1587"/>
    <cellStyle name="60% - Accent6 26 3" xfId="1588"/>
    <cellStyle name="60% - Accent6 27" xfId="1589"/>
    <cellStyle name="60% - Accent6 27 2" xfId="1590"/>
    <cellStyle name="60% - Accent6 27 3" xfId="1591"/>
    <cellStyle name="60% - Accent6 28" xfId="1592"/>
    <cellStyle name="60% - Accent6 28 2" xfId="1593"/>
    <cellStyle name="60% - Accent6 28 3" xfId="1594"/>
    <cellStyle name="60% - Accent6 29" xfId="1595"/>
    <cellStyle name="60% - Accent6 29 2" xfId="1596"/>
    <cellStyle name="60% - Accent6 29 3" xfId="1597"/>
    <cellStyle name="60% - Accent6 3" xfId="1598"/>
    <cellStyle name="60% - Accent6 3 2" xfId="1599"/>
    <cellStyle name="60% - Accent6 3 3" xfId="1600"/>
    <cellStyle name="60% - Accent6 30" xfId="1601"/>
    <cellStyle name="60% - Accent6 30 2" xfId="1602"/>
    <cellStyle name="60% - Accent6 30 3" xfId="1603"/>
    <cellStyle name="60% - Accent6 31" xfId="1604"/>
    <cellStyle name="60% - Accent6 31 2" xfId="1605"/>
    <cellStyle name="60% - Accent6 31 3" xfId="1606"/>
    <cellStyle name="60% - Accent6 32" xfId="1607"/>
    <cellStyle name="60% - Accent6 4" xfId="1608"/>
    <cellStyle name="60% - Accent6 4 2" xfId="1609"/>
    <cellStyle name="60% - Accent6 4 3" xfId="1610"/>
    <cellStyle name="60% - Accent6 5" xfId="1611"/>
    <cellStyle name="60% - Accent6 5 2" xfId="1612"/>
    <cellStyle name="60% - Accent6 5 3" xfId="1613"/>
    <cellStyle name="60% - Accent6 6" xfId="1614"/>
    <cellStyle name="60% - Accent6 6 2" xfId="1615"/>
    <cellStyle name="60% - Accent6 6 3" xfId="1616"/>
    <cellStyle name="60% - Accent6 7" xfId="1617"/>
    <cellStyle name="60% - Accent6 7 2" xfId="1618"/>
    <cellStyle name="60% - Accent6 7 3" xfId="1619"/>
    <cellStyle name="60% - Accent6 8" xfId="1620"/>
    <cellStyle name="60% - Accent6 8 2" xfId="1621"/>
    <cellStyle name="60% - Accent6 8 3" xfId="1622"/>
    <cellStyle name="60% - Accent6 9" xfId="1623"/>
    <cellStyle name="60% - Accent6 9 2" xfId="1624"/>
    <cellStyle name="60% - Accent6 9 3" xfId="1625"/>
    <cellStyle name="Accent1 10" xfId="1626"/>
    <cellStyle name="Accent1 10 2" xfId="1627"/>
    <cellStyle name="Accent1 10 3" xfId="1628"/>
    <cellStyle name="Accent1 11" xfId="1629"/>
    <cellStyle name="Accent1 11 2" xfId="1630"/>
    <cellStyle name="Accent1 11 3" xfId="1631"/>
    <cellStyle name="Accent1 12" xfId="1632"/>
    <cellStyle name="Accent1 12 2" xfId="1633"/>
    <cellStyle name="Accent1 12 3" xfId="1634"/>
    <cellStyle name="Accent1 13" xfId="1635"/>
    <cellStyle name="Accent1 13 2" xfId="1636"/>
    <cellStyle name="Accent1 13 3" xfId="1637"/>
    <cellStyle name="Accent1 14" xfId="1638"/>
    <cellStyle name="Accent1 14 2" xfId="1639"/>
    <cellStyle name="Accent1 14 3" xfId="1640"/>
    <cellStyle name="Accent1 15" xfId="1641"/>
    <cellStyle name="Accent1 15 2" xfId="1642"/>
    <cellStyle name="Accent1 15 3" xfId="1643"/>
    <cellStyle name="Accent1 16" xfId="1644"/>
    <cellStyle name="Accent1 16 2" xfId="1645"/>
    <cellStyle name="Accent1 16 3" xfId="1646"/>
    <cellStyle name="Accent1 17" xfId="1647"/>
    <cellStyle name="Accent1 17 2" xfId="1648"/>
    <cellStyle name="Accent1 17 3" xfId="1649"/>
    <cellStyle name="Accent1 18" xfId="1650"/>
    <cellStyle name="Accent1 18 2" xfId="1651"/>
    <cellStyle name="Accent1 18 3" xfId="1652"/>
    <cellStyle name="Accent1 19" xfId="1653"/>
    <cellStyle name="Accent1 19 2" xfId="1654"/>
    <cellStyle name="Accent1 19 3" xfId="1655"/>
    <cellStyle name="Accent1 2" xfId="1656"/>
    <cellStyle name="Accent1 2 2" xfId="1657"/>
    <cellStyle name="Accent1 2 3" xfId="1658"/>
    <cellStyle name="Accent1 20" xfId="1659"/>
    <cellStyle name="Accent1 20 2" xfId="1660"/>
    <cellStyle name="Accent1 20 3" xfId="1661"/>
    <cellStyle name="Accent1 21" xfId="1662"/>
    <cellStyle name="Accent1 21 2" xfId="1663"/>
    <cellStyle name="Accent1 21 3" xfId="1664"/>
    <cellStyle name="Accent1 22" xfId="1665"/>
    <cellStyle name="Accent1 22 2" xfId="1666"/>
    <cellStyle name="Accent1 22 3" xfId="1667"/>
    <cellStyle name="Accent1 23" xfId="1668"/>
    <cellStyle name="Accent1 23 2" xfId="1669"/>
    <cellStyle name="Accent1 23 3" xfId="1670"/>
    <cellStyle name="Accent1 24" xfId="1671"/>
    <cellStyle name="Accent1 24 2" xfId="1672"/>
    <cellStyle name="Accent1 24 3" xfId="1673"/>
    <cellStyle name="Accent1 25" xfId="1674"/>
    <cellStyle name="Accent1 25 2" xfId="1675"/>
    <cellStyle name="Accent1 25 3" xfId="1676"/>
    <cellStyle name="Accent1 26" xfId="1677"/>
    <cellStyle name="Accent1 26 2" xfId="1678"/>
    <cellStyle name="Accent1 26 3" xfId="1679"/>
    <cellStyle name="Accent1 27" xfId="1680"/>
    <cellStyle name="Accent1 27 2" xfId="1681"/>
    <cellStyle name="Accent1 27 3" xfId="1682"/>
    <cellStyle name="Accent1 28" xfId="1683"/>
    <cellStyle name="Accent1 28 2" xfId="1684"/>
    <cellStyle name="Accent1 28 3" xfId="1685"/>
    <cellStyle name="Accent1 29" xfId="1686"/>
    <cellStyle name="Accent1 29 2" xfId="1687"/>
    <cellStyle name="Accent1 29 3" xfId="1688"/>
    <cellStyle name="Accent1 3" xfId="1689"/>
    <cellStyle name="Accent1 3 2" xfId="1690"/>
    <cellStyle name="Accent1 3 3" xfId="1691"/>
    <cellStyle name="Accent1 30" xfId="1692"/>
    <cellStyle name="Accent1 30 2" xfId="1693"/>
    <cellStyle name="Accent1 30 3" xfId="1694"/>
    <cellStyle name="Accent1 31" xfId="1695"/>
    <cellStyle name="Accent1 31 2" xfId="1696"/>
    <cellStyle name="Accent1 31 3" xfId="1697"/>
    <cellStyle name="Accent1 32" xfId="1698"/>
    <cellStyle name="Accent1 4" xfId="1699"/>
    <cellStyle name="Accent1 4 2" xfId="1700"/>
    <cellStyle name="Accent1 4 3" xfId="1701"/>
    <cellStyle name="Accent1 5" xfId="1702"/>
    <cellStyle name="Accent1 5 2" xfId="1703"/>
    <cellStyle name="Accent1 5 3" xfId="1704"/>
    <cellStyle name="Accent1 6" xfId="1705"/>
    <cellStyle name="Accent1 6 2" xfId="1706"/>
    <cellStyle name="Accent1 6 3" xfId="1707"/>
    <cellStyle name="Accent1 7" xfId="1708"/>
    <cellStyle name="Accent1 7 2" xfId="1709"/>
    <cellStyle name="Accent1 7 3" xfId="1710"/>
    <cellStyle name="Accent1 8" xfId="1711"/>
    <cellStyle name="Accent1 8 2" xfId="1712"/>
    <cellStyle name="Accent1 8 3" xfId="1713"/>
    <cellStyle name="Accent1 9" xfId="1714"/>
    <cellStyle name="Accent1 9 2" xfId="1715"/>
    <cellStyle name="Accent1 9 3" xfId="1716"/>
    <cellStyle name="Accent2 10" xfId="1717"/>
    <cellStyle name="Accent2 10 2" xfId="1718"/>
    <cellStyle name="Accent2 10 3" xfId="1719"/>
    <cellStyle name="Accent2 11" xfId="1720"/>
    <cellStyle name="Accent2 11 2" xfId="1721"/>
    <cellStyle name="Accent2 11 3" xfId="1722"/>
    <cellStyle name="Accent2 12" xfId="1723"/>
    <cellStyle name="Accent2 12 2" xfId="1724"/>
    <cellStyle name="Accent2 12 3" xfId="1725"/>
    <cellStyle name="Accent2 13" xfId="1726"/>
    <cellStyle name="Accent2 13 2" xfId="1727"/>
    <cellStyle name="Accent2 13 3" xfId="1728"/>
    <cellStyle name="Accent2 14" xfId="1729"/>
    <cellStyle name="Accent2 14 2" xfId="1730"/>
    <cellStyle name="Accent2 14 3" xfId="1731"/>
    <cellStyle name="Accent2 15" xfId="1732"/>
    <cellStyle name="Accent2 15 2" xfId="1733"/>
    <cellStyle name="Accent2 15 3" xfId="1734"/>
    <cellStyle name="Accent2 16" xfId="1735"/>
    <cellStyle name="Accent2 16 2" xfId="1736"/>
    <cellStyle name="Accent2 16 3" xfId="1737"/>
    <cellStyle name="Accent2 17" xfId="1738"/>
    <cellStyle name="Accent2 17 2" xfId="1739"/>
    <cellStyle name="Accent2 17 3" xfId="1740"/>
    <cellStyle name="Accent2 18" xfId="1741"/>
    <cellStyle name="Accent2 18 2" xfId="1742"/>
    <cellStyle name="Accent2 18 3" xfId="1743"/>
    <cellStyle name="Accent2 19" xfId="1744"/>
    <cellStyle name="Accent2 19 2" xfId="1745"/>
    <cellStyle name="Accent2 19 3" xfId="1746"/>
    <cellStyle name="Accent2 2" xfId="1747"/>
    <cellStyle name="Accent2 2 2" xfId="1748"/>
    <cellStyle name="Accent2 2 3" xfId="1749"/>
    <cellStyle name="Accent2 20" xfId="1750"/>
    <cellStyle name="Accent2 20 2" xfId="1751"/>
    <cellStyle name="Accent2 20 3" xfId="1752"/>
    <cellStyle name="Accent2 21" xfId="1753"/>
    <cellStyle name="Accent2 21 2" xfId="1754"/>
    <cellStyle name="Accent2 21 3" xfId="1755"/>
    <cellStyle name="Accent2 22" xfId="1756"/>
    <cellStyle name="Accent2 22 2" xfId="1757"/>
    <cellStyle name="Accent2 22 3" xfId="1758"/>
    <cellStyle name="Accent2 23" xfId="1759"/>
    <cellStyle name="Accent2 23 2" xfId="1760"/>
    <cellStyle name="Accent2 23 3" xfId="1761"/>
    <cellStyle name="Accent2 24" xfId="1762"/>
    <cellStyle name="Accent2 24 2" xfId="1763"/>
    <cellStyle name="Accent2 24 3" xfId="1764"/>
    <cellStyle name="Accent2 25" xfId="1765"/>
    <cellStyle name="Accent2 25 2" xfId="1766"/>
    <cellStyle name="Accent2 25 3" xfId="1767"/>
    <cellStyle name="Accent2 26" xfId="1768"/>
    <cellStyle name="Accent2 26 2" xfId="1769"/>
    <cellStyle name="Accent2 26 3" xfId="1770"/>
    <cellStyle name="Accent2 27" xfId="1771"/>
    <cellStyle name="Accent2 27 2" xfId="1772"/>
    <cellStyle name="Accent2 27 3" xfId="1773"/>
    <cellStyle name="Accent2 28" xfId="1774"/>
    <cellStyle name="Accent2 28 2" xfId="1775"/>
    <cellStyle name="Accent2 28 3" xfId="1776"/>
    <cellStyle name="Accent2 29" xfId="1777"/>
    <cellStyle name="Accent2 29 2" xfId="1778"/>
    <cellStyle name="Accent2 29 3" xfId="1779"/>
    <cellStyle name="Accent2 3" xfId="1780"/>
    <cellStyle name="Accent2 3 2" xfId="1781"/>
    <cellStyle name="Accent2 3 3" xfId="1782"/>
    <cellStyle name="Accent2 30" xfId="1783"/>
    <cellStyle name="Accent2 30 2" xfId="1784"/>
    <cellStyle name="Accent2 30 3" xfId="1785"/>
    <cellStyle name="Accent2 31" xfId="1786"/>
    <cellStyle name="Accent2 31 2" xfId="1787"/>
    <cellStyle name="Accent2 31 3" xfId="1788"/>
    <cellStyle name="Accent2 32" xfId="1789"/>
    <cellStyle name="Accent2 4" xfId="1790"/>
    <cellStyle name="Accent2 4 2" xfId="1791"/>
    <cellStyle name="Accent2 4 3" xfId="1792"/>
    <cellStyle name="Accent2 5" xfId="1793"/>
    <cellStyle name="Accent2 5 2" xfId="1794"/>
    <cellStyle name="Accent2 5 3" xfId="1795"/>
    <cellStyle name="Accent2 6" xfId="1796"/>
    <cellStyle name="Accent2 6 2" xfId="1797"/>
    <cellStyle name="Accent2 6 3" xfId="1798"/>
    <cellStyle name="Accent2 7" xfId="1799"/>
    <cellStyle name="Accent2 7 2" xfId="1800"/>
    <cellStyle name="Accent2 7 3" xfId="1801"/>
    <cellStyle name="Accent2 8" xfId="1802"/>
    <cellStyle name="Accent2 8 2" xfId="1803"/>
    <cellStyle name="Accent2 8 3" xfId="1804"/>
    <cellStyle name="Accent2 9" xfId="1805"/>
    <cellStyle name="Accent2 9 2" xfId="1806"/>
    <cellStyle name="Accent2 9 3" xfId="1807"/>
    <cellStyle name="Accent3 10" xfId="1808"/>
    <cellStyle name="Accent3 10 2" xfId="1809"/>
    <cellStyle name="Accent3 10 3" xfId="1810"/>
    <cellStyle name="Accent3 11" xfId="1811"/>
    <cellStyle name="Accent3 11 2" xfId="1812"/>
    <cellStyle name="Accent3 11 3" xfId="1813"/>
    <cellStyle name="Accent3 12" xfId="1814"/>
    <cellStyle name="Accent3 12 2" xfId="1815"/>
    <cellStyle name="Accent3 12 3" xfId="1816"/>
    <cellStyle name="Accent3 13" xfId="1817"/>
    <cellStyle name="Accent3 13 2" xfId="1818"/>
    <cellStyle name="Accent3 13 3" xfId="1819"/>
    <cellStyle name="Accent3 14" xfId="1820"/>
    <cellStyle name="Accent3 14 2" xfId="1821"/>
    <cellStyle name="Accent3 14 3" xfId="1822"/>
    <cellStyle name="Accent3 15" xfId="1823"/>
    <cellStyle name="Accent3 15 2" xfId="1824"/>
    <cellStyle name="Accent3 15 3" xfId="1825"/>
    <cellStyle name="Accent3 16" xfId="1826"/>
    <cellStyle name="Accent3 16 2" xfId="1827"/>
    <cellStyle name="Accent3 16 3" xfId="1828"/>
    <cellStyle name="Accent3 17" xfId="1829"/>
    <cellStyle name="Accent3 17 2" xfId="1830"/>
    <cellStyle name="Accent3 17 3" xfId="1831"/>
    <cellStyle name="Accent3 18" xfId="1832"/>
    <cellStyle name="Accent3 18 2" xfId="1833"/>
    <cellStyle name="Accent3 18 3" xfId="1834"/>
    <cellStyle name="Accent3 19" xfId="1835"/>
    <cellStyle name="Accent3 19 2" xfId="1836"/>
    <cellStyle name="Accent3 19 3" xfId="1837"/>
    <cellStyle name="Accent3 2" xfId="1838"/>
    <cellStyle name="Accent3 2 2" xfId="1839"/>
    <cellStyle name="Accent3 2 3" xfId="1840"/>
    <cellStyle name="Accent3 20" xfId="1841"/>
    <cellStyle name="Accent3 20 2" xfId="1842"/>
    <cellStyle name="Accent3 20 3" xfId="1843"/>
    <cellStyle name="Accent3 21" xfId="1844"/>
    <cellStyle name="Accent3 21 2" xfId="1845"/>
    <cellStyle name="Accent3 21 3" xfId="1846"/>
    <cellStyle name="Accent3 22" xfId="1847"/>
    <cellStyle name="Accent3 22 2" xfId="1848"/>
    <cellStyle name="Accent3 22 3" xfId="1849"/>
    <cellStyle name="Accent3 23" xfId="1850"/>
    <cellStyle name="Accent3 23 2" xfId="1851"/>
    <cellStyle name="Accent3 23 3" xfId="1852"/>
    <cellStyle name="Accent3 24" xfId="1853"/>
    <cellStyle name="Accent3 24 2" xfId="1854"/>
    <cellStyle name="Accent3 24 3" xfId="1855"/>
    <cellStyle name="Accent3 25" xfId="1856"/>
    <cellStyle name="Accent3 25 2" xfId="1857"/>
    <cellStyle name="Accent3 25 3" xfId="1858"/>
    <cellStyle name="Accent3 26" xfId="1859"/>
    <cellStyle name="Accent3 26 2" xfId="1860"/>
    <cellStyle name="Accent3 26 3" xfId="1861"/>
    <cellStyle name="Accent3 27" xfId="1862"/>
    <cellStyle name="Accent3 27 2" xfId="1863"/>
    <cellStyle name="Accent3 27 3" xfId="1864"/>
    <cellStyle name="Accent3 28" xfId="1865"/>
    <cellStyle name="Accent3 28 2" xfId="1866"/>
    <cellStyle name="Accent3 28 3" xfId="1867"/>
    <cellStyle name="Accent3 29" xfId="1868"/>
    <cellStyle name="Accent3 29 2" xfId="1869"/>
    <cellStyle name="Accent3 29 3" xfId="1870"/>
    <cellStyle name="Accent3 3" xfId="1871"/>
    <cellStyle name="Accent3 3 2" xfId="1872"/>
    <cellStyle name="Accent3 3 3" xfId="1873"/>
    <cellStyle name="Accent3 30" xfId="1874"/>
    <cellStyle name="Accent3 30 2" xfId="1875"/>
    <cellStyle name="Accent3 30 3" xfId="1876"/>
    <cellStyle name="Accent3 31" xfId="1877"/>
    <cellStyle name="Accent3 31 2" xfId="1878"/>
    <cellStyle name="Accent3 31 3" xfId="1879"/>
    <cellStyle name="Accent3 32" xfId="1880"/>
    <cellStyle name="Accent3 4" xfId="1881"/>
    <cellStyle name="Accent3 4 2" xfId="1882"/>
    <cellStyle name="Accent3 4 3" xfId="1883"/>
    <cellStyle name="Accent3 5" xfId="1884"/>
    <cellStyle name="Accent3 5 2" xfId="1885"/>
    <cellStyle name="Accent3 5 3" xfId="1886"/>
    <cellStyle name="Accent3 6" xfId="1887"/>
    <cellStyle name="Accent3 6 2" xfId="1888"/>
    <cellStyle name="Accent3 6 3" xfId="1889"/>
    <cellStyle name="Accent3 7" xfId="1890"/>
    <cellStyle name="Accent3 7 2" xfId="1891"/>
    <cellStyle name="Accent3 7 3" xfId="1892"/>
    <cellStyle name="Accent3 8" xfId="1893"/>
    <cellStyle name="Accent3 8 2" xfId="1894"/>
    <cellStyle name="Accent3 8 3" xfId="1895"/>
    <cellStyle name="Accent3 9" xfId="1896"/>
    <cellStyle name="Accent3 9 2" xfId="1897"/>
    <cellStyle name="Accent3 9 3" xfId="1898"/>
    <cellStyle name="Accent4 10" xfId="1899"/>
    <cellStyle name="Accent4 10 2" xfId="1900"/>
    <cellStyle name="Accent4 10 3" xfId="1901"/>
    <cellStyle name="Accent4 11" xfId="1902"/>
    <cellStyle name="Accent4 11 2" xfId="1903"/>
    <cellStyle name="Accent4 11 3" xfId="1904"/>
    <cellStyle name="Accent4 12" xfId="1905"/>
    <cellStyle name="Accent4 12 2" xfId="1906"/>
    <cellStyle name="Accent4 12 3" xfId="1907"/>
    <cellStyle name="Accent4 13" xfId="1908"/>
    <cellStyle name="Accent4 13 2" xfId="1909"/>
    <cellStyle name="Accent4 13 3" xfId="1910"/>
    <cellStyle name="Accent4 14" xfId="1911"/>
    <cellStyle name="Accent4 14 2" xfId="1912"/>
    <cellStyle name="Accent4 14 3" xfId="1913"/>
    <cellStyle name="Accent4 15" xfId="1914"/>
    <cellStyle name="Accent4 15 2" xfId="1915"/>
    <cellStyle name="Accent4 15 3" xfId="1916"/>
    <cellStyle name="Accent4 16" xfId="1917"/>
    <cellStyle name="Accent4 16 2" xfId="1918"/>
    <cellStyle name="Accent4 16 3" xfId="1919"/>
    <cellStyle name="Accent4 17" xfId="1920"/>
    <cellStyle name="Accent4 17 2" xfId="1921"/>
    <cellStyle name="Accent4 17 3" xfId="1922"/>
    <cellStyle name="Accent4 18" xfId="1923"/>
    <cellStyle name="Accent4 18 2" xfId="1924"/>
    <cellStyle name="Accent4 18 3" xfId="1925"/>
    <cellStyle name="Accent4 19" xfId="1926"/>
    <cellStyle name="Accent4 19 2" xfId="1927"/>
    <cellStyle name="Accent4 19 3" xfId="1928"/>
    <cellStyle name="Accent4 2" xfId="1929"/>
    <cellStyle name="Accent4 2 2" xfId="1930"/>
    <cellStyle name="Accent4 2 3" xfId="1931"/>
    <cellStyle name="Accent4 20" xfId="1932"/>
    <cellStyle name="Accent4 20 2" xfId="1933"/>
    <cellStyle name="Accent4 20 3" xfId="1934"/>
    <cellStyle name="Accent4 21" xfId="1935"/>
    <cellStyle name="Accent4 21 2" xfId="1936"/>
    <cellStyle name="Accent4 21 3" xfId="1937"/>
    <cellStyle name="Accent4 22" xfId="1938"/>
    <cellStyle name="Accent4 22 2" xfId="1939"/>
    <cellStyle name="Accent4 22 3" xfId="1940"/>
    <cellStyle name="Accent4 23" xfId="1941"/>
    <cellStyle name="Accent4 23 2" xfId="1942"/>
    <cellStyle name="Accent4 23 3" xfId="1943"/>
    <cellStyle name="Accent4 24" xfId="1944"/>
    <cellStyle name="Accent4 24 2" xfId="1945"/>
    <cellStyle name="Accent4 24 3" xfId="1946"/>
    <cellStyle name="Accent4 25" xfId="1947"/>
    <cellStyle name="Accent4 25 2" xfId="1948"/>
    <cellStyle name="Accent4 25 3" xfId="1949"/>
    <cellStyle name="Accent4 26" xfId="1950"/>
    <cellStyle name="Accent4 26 2" xfId="1951"/>
    <cellStyle name="Accent4 26 3" xfId="1952"/>
    <cellStyle name="Accent4 27" xfId="1953"/>
    <cellStyle name="Accent4 27 2" xfId="1954"/>
    <cellStyle name="Accent4 27 3" xfId="1955"/>
    <cellStyle name="Accent4 28" xfId="1956"/>
    <cellStyle name="Accent4 28 2" xfId="1957"/>
    <cellStyle name="Accent4 28 3" xfId="1958"/>
    <cellStyle name="Accent4 29" xfId="1959"/>
    <cellStyle name="Accent4 29 2" xfId="1960"/>
    <cellStyle name="Accent4 29 3" xfId="1961"/>
    <cellStyle name="Accent4 3" xfId="1962"/>
    <cellStyle name="Accent4 3 2" xfId="1963"/>
    <cellStyle name="Accent4 3 3" xfId="1964"/>
    <cellStyle name="Accent4 30" xfId="1965"/>
    <cellStyle name="Accent4 30 2" xfId="1966"/>
    <cellStyle name="Accent4 30 3" xfId="1967"/>
    <cellStyle name="Accent4 31" xfId="1968"/>
    <cellStyle name="Accent4 31 2" xfId="1969"/>
    <cellStyle name="Accent4 31 3" xfId="1970"/>
    <cellStyle name="Accent4 32" xfId="1971"/>
    <cellStyle name="Accent4 4" xfId="1972"/>
    <cellStyle name="Accent4 4 2" xfId="1973"/>
    <cellStyle name="Accent4 4 3" xfId="1974"/>
    <cellStyle name="Accent4 5" xfId="1975"/>
    <cellStyle name="Accent4 5 2" xfId="1976"/>
    <cellStyle name="Accent4 5 3" xfId="1977"/>
    <cellStyle name="Accent4 6" xfId="1978"/>
    <cellStyle name="Accent4 6 2" xfId="1979"/>
    <cellStyle name="Accent4 6 3" xfId="1980"/>
    <cellStyle name="Accent4 7" xfId="1981"/>
    <cellStyle name="Accent4 7 2" xfId="1982"/>
    <cellStyle name="Accent4 7 3" xfId="1983"/>
    <cellStyle name="Accent4 8" xfId="1984"/>
    <cellStyle name="Accent4 8 2" xfId="1985"/>
    <cellStyle name="Accent4 8 3" xfId="1986"/>
    <cellStyle name="Accent4 9" xfId="1987"/>
    <cellStyle name="Accent4 9 2" xfId="1988"/>
    <cellStyle name="Accent4 9 3" xfId="1989"/>
    <cellStyle name="Accent5 10" xfId="1990"/>
    <cellStyle name="Accent5 10 2" xfId="1991"/>
    <cellStyle name="Accent5 10 3" xfId="1992"/>
    <cellStyle name="Accent5 11" xfId="1993"/>
    <cellStyle name="Accent5 11 2" xfId="1994"/>
    <cellStyle name="Accent5 11 3" xfId="1995"/>
    <cellStyle name="Accent5 12" xfId="1996"/>
    <cellStyle name="Accent5 12 2" xfId="1997"/>
    <cellStyle name="Accent5 12 3" xfId="1998"/>
    <cellStyle name="Accent5 13" xfId="1999"/>
    <cellStyle name="Accent5 13 2" xfId="2000"/>
    <cellStyle name="Accent5 13 3" xfId="2001"/>
    <cellStyle name="Accent5 14" xfId="2002"/>
    <cellStyle name="Accent5 14 2" xfId="2003"/>
    <cellStyle name="Accent5 14 3" xfId="2004"/>
    <cellStyle name="Accent5 15" xfId="2005"/>
    <cellStyle name="Accent5 15 2" xfId="2006"/>
    <cellStyle name="Accent5 15 3" xfId="2007"/>
    <cellStyle name="Accent5 16" xfId="2008"/>
    <cellStyle name="Accent5 16 2" xfId="2009"/>
    <cellStyle name="Accent5 16 3" xfId="2010"/>
    <cellStyle name="Accent5 17" xfId="2011"/>
    <cellStyle name="Accent5 17 2" xfId="2012"/>
    <cellStyle name="Accent5 17 3" xfId="2013"/>
    <cellStyle name="Accent5 18" xfId="2014"/>
    <cellStyle name="Accent5 18 2" xfId="2015"/>
    <cellStyle name="Accent5 18 3" xfId="2016"/>
    <cellStyle name="Accent5 19" xfId="2017"/>
    <cellStyle name="Accent5 19 2" xfId="2018"/>
    <cellStyle name="Accent5 19 3" xfId="2019"/>
    <cellStyle name="Accent5 2" xfId="2020"/>
    <cellStyle name="Accent5 2 2" xfId="2021"/>
    <cellStyle name="Accent5 2 3" xfId="2022"/>
    <cellStyle name="Accent5 20" xfId="2023"/>
    <cellStyle name="Accent5 20 2" xfId="2024"/>
    <cellStyle name="Accent5 20 3" xfId="2025"/>
    <cellStyle name="Accent5 21" xfId="2026"/>
    <cellStyle name="Accent5 21 2" xfId="2027"/>
    <cellStyle name="Accent5 21 3" xfId="2028"/>
    <cellStyle name="Accent5 22" xfId="2029"/>
    <cellStyle name="Accent5 22 2" xfId="2030"/>
    <cellStyle name="Accent5 22 3" xfId="2031"/>
    <cellStyle name="Accent5 23" xfId="2032"/>
    <cellStyle name="Accent5 23 2" xfId="2033"/>
    <cellStyle name="Accent5 23 3" xfId="2034"/>
    <cellStyle name="Accent5 24" xfId="2035"/>
    <cellStyle name="Accent5 24 2" xfId="2036"/>
    <cellStyle name="Accent5 24 3" xfId="2037"/>
    <cellStyle name="Accent5 25" xfId="2038"/>
    <cellStyle name="Accent5 25 2" xfId="2039"/>
    <cellStyle name="Accent5 25 3" xfId="2040"/>
    <cellStyle name="Accent5 26" xfId="2041"/>
    <cellStyle name="Accent5 26 2" xfId="2042"/>
    <cellStyle name="Accent5 26 3" xfId="2043"/>
    <cellStyle name="Accent5 27" xfId="2044"/>
    <cellStyle name="Accent5 27 2" xfId="2045"/>
    <cellStyle name="Accent5 27 3" xfId="2046"/>
    <cellStyle name="Accent5 28" xfId="2047"/>
    <cellStyle name="Accent5 28 2" xfId="2048"/>
    <cellStyle name="Accent5 28 3" xfId="2049"/>
    <cellStyle name="Accent5 29" xfId="2050"/>
    <cellStyle name="Accent5 29 2" xfId="2051"/>
    <cellStyle name="Accent5 29 3" xfId="2052"/>
    <cellStyle name="Accent5 3" xfId="2053"/>
    <cellStyle name="Accent5 3 2" xfId="2054"/>
    <cellStyle name="Accent5 3 3" xfId="2055"/>
    <cellStyle name="Accent5 30" xfId="2056"/>
    <cellStyle name="Accent5 30 2" xfId="2057"/>
    <cellStyle name="Accent5 30 3" xfId="2058"/>
    <cellStyle name="Accent5 31" xfId="2059"/>
    <cellStyle name="Accent5 31 2" xfId="2060"/>
    <cellStyle name="Accent5 31 3" xfId="2061"/>
    <cellStyle name="Accent5 32" xfId="2062"/>
    <cellStyle name="Accent5 4" xfId="2063"/>
    <cellStyle name="Accent5 4 2" xfId="2064"/>
    <cellStyle name="Accent5 4 3" xfId="2065"/>
    <cellStyle name="Accent5 5" xfId="2066"/>
    <cellStyle name="Accent5 5 2" xfId="2067"/>
    <cellStyle name="Accent5 5 3" xfId="2068"/>
    <cellStyle name="Accent5 6" xfId="2069"/>
    <cellStyle name="Accent5 6 2" xfId="2070"/>
    <cellStyle name="Accent5 6 3" xfId="2071"/>
    <cellStyle name="Accent5 7" xfId="2072"/>
    <cellStyle name="Accent5 7 2" xfId="2073"/>
    <cellStyle name="Accent5 7 3" xfId="2074"/>
    <cellStyle name="Accent5 8" xfId="2075"/>
    <cellStyle name="Accent5 8 2" xfId="2076"/>
    <cellStyle name="Accent5 8 3" xfId="2077"/>
    <cellStyle name="Accent5 9" xfId="2078"/>
    <cellStyle name="Accent5 9 2" xfId="2079"/>
    <cellStyle name="Accent5 9 3" xfId="2080"/>
    <cellStyle name="Accent6 10" xfId="2081"/>
    <cellStyle name="Accent6 10 2" xfId="2082"/>
    <cellStyle name="Accent6 10 3" xfId="2083"/>
    <cellStyle name="Accent6 11" xfId="2084"/>
    <cellStyle name="Accent6 11 2" xfId="2085"/>
    <cellStyle name="Accent6 11 3" xfId="2086"/>
    <cellStyle name="Accent6 12" xfId="2087"/>
    <cellStyle name="Accent6 12 2" xfId="2088"/>
    <cellStyle name="Accent6 12 3" xfId="2089"/>
    <cellStyle name="Accent6 13" xfId="2090"/>
    <cellStyle name="Accent6 13 2" xfId="2091"/>
    <cellStyle name="Accent6 13 3" xfId="2092"/>
    <cellStyle name="Accent6 14" xfId="2093"/>
    <cellStyle name="Accent6 14 2" xfId="2094"/>
    <cellStyle name="Accent6 14 3" xfId="2095"/>
    <cellStyle name="Accent6 15" xfId="2096"/>
    <cellStyle name="Accent6 15 2" xfId="2097"/>
    <cellStyle name="Accent6 15 3" xfId="2098"/>
    <cellStyle name="Accent6 16" xfId="2099"/>
    <cellStyle name="Accent6 16 2" xfId="2100"/>
    <cellStyle name="Accent6 16 3" xfId="2101"/>
    <cellStyle name="Accent6 17" xfId="2102"/>
    <cellStyle name="Accent6 17 2" xfId="2103"/>
    <cellStyle name="Accent6 17 3" xfId="2104"/>
    <cellStyle name="Accent6 18" xfId="2105"/>
    <cellStyle name="Accent6 18 2" xfId="2106"/>
    <cellStyle name="Accent6 18 3" xfId="2107"/>
    <cellStyle name="Accent6 19" xfId="2108"/>
    <cellStyle name="Accent6 19 2" xfId="2109"/>
    <cellStyle name="Accent6 19 3" xfId="2110"/>
    <cellStyle name="Accent6 2" xfId="2111"/>
    <cellStyle name="Accent6 2 2" xfId="2112"/>
    <cellStyle name="Accent6 2 3" xfId="2113"/>
    <cellStyle name="Accent6 20" xfId="2114"/>
    <cellStyle name="Accent6 20 2" xfId="2115"/>
    <cellStyle name="Accent6 20 3" xfId="2116"/>
    <cellStyle name="Accent6 21" xfId="2117"/>
    <cellStyle name="Accent6 21 2" xfId="2118"/>
    <cellStyle name="Accent6 21 3" xfId="2119"/>
    <cellStyle name="Accent6 22" xfId="2120"/>
    <cellStyle name="Accent6 22 2" xfId="2121"/>
    <cellStyle name="Accent6 22 3" xfId="2122"/>
    <cellStyle name="Accent6 23" xfId="2123"/>
    <cellStyle name="Accent6 23 2" xfId="2124"/>
    <cellStyle name="Accent6 23 3" xfId="2125"/>
    <cellStyle name="Accent6 24" xfId="2126"/>
    <cellStyle name="Accent6 24 2" xfId="2127"/>
    <cellStyle name="Accent6 24 3" xfId="2128"/>
    <cellStyle name="Accent6 25" xfId="2129"/>
    <cellStyle name="Accent6 25 2" xfId="2130"/>
    <cellStyle name="Accent6 25 3" xfId="2131"/>
    <cellStyle name="Accent6 26" xfId="2132"/>
    <cellStyle name="Accent6 26 2" xfId="2133"/>
    <cellStyle name="Accent6 26 3" xfId="2134"/>
    <cellStyle name="Accent6 27" xfId="2135"/>
    <cellStyle name="Accent6 27 2" xfId="2136"/>
    <cellStyle name="Accent6 27 3" xfId="2137"/>
    <cellStyle name="Accent6 28" xfId="2138"/>
    <cellStyle name="Accent6 28 2" xfId="2139"/>
    <cellStyle name="Accent6 28 3" xfId="2140"/>
    <cellStyle name="Accent6 29" xfId="2141"/>
    <cellStyle name="Accent6 29 2" xfId="2142"/>
    <cellStyle name="Accent6 29 3" xfId="2143"/>
    <cellStyle name="Accent6 3" xfId="2144"/>
    <cellStyle name="Accent6 3 2" xfId="2145"/>
    <cellStyle name="Accent6 3 3" xfId="2146"/>
    <cellStyle name="Accent6 30" xfId="2147"/>
    <cellStyle name="Accent6 30 2" xfId="2148"/>
    <cellStyle name="Accent6 30 3" xfId="2149"/>
    <cellStyle name="Accent6 31" xfId="2150"/>
    <cellStyle name="Accent6 31 2" xfId="2151"/>
    <cellStyle name="Accent6 31 3" xfId="2152"/>
    <cellStyle name="Accent6 32" xfId="2153"/>
    <cellStyle name="Accent6 4" xfId="2154"/>
    <cellStyle name="Accent6 4 2" xfId="2155"/>
    <cellStyle name="Accent6 4 3" xfId="2156"/>
    <cellStyle name="Accent6 5" xfId="2157"/>
    <cellStyle name="Accent6 5 2" xfId="2158"/>
    <cellStyle name="Accent6 5 3" xfId="2159"/>
    <cellStyle name="Accent6 6" xfId="2160"/>
    <cellStyle name="Accent6 6 2" xfId="2161"/>
    <cellStyle name="Accent6 6 3" xfId="2162"/>
    <cellStyle name="Accent6 7" xfId="2163"/>
    <cellStyle name="Accent6 7 2" xfId="2164"/>
    <cellStyle name="Accent6 7 3" xfId="2165"/>
    <cellStyle name="Accent6 8" xfId="2166"/>
    <cellStyle name="Accent6 8 2" xfId="2167"/>
    <cellStyle name="Accent6 8 3" xfId="2168"/>
    <cellStyle name="Accent6 9" xfId="2169"/>
    <cellStyle name="Accent6 9 2" xfId="2170"/>
    <cellStyle name="Accent6 9 3" xfId="2171"/>
    <cellStyle name="AeE­ [0]_INQUIRY ¿?¾÷AßAø " xfId="2172"/>
    <cellStyle name="AeE­_INQUIRY ¿?¾÷AßAø " xfId="2173"/>
    <cellStyle name="AÞ¸¶ [0]_INQUIRY ¿?¾÷AßAø " xfId="2174"/>
    <cellStyle name="AÞ¸¶_INQUIRY ¿?¾÷AßAø " xfId="2175"/>
    <cellStyle name="Bad 10" xfId="2176"/>
    <cellStyle name="Bad 11" xfId="2177"/>
    <cellStyle name="Bad 12" xfId="2178"/>
    <cellStyle name="Bad 13" xfId="2179"/>
    <cellStyle name="Bad 14" xfId="2180"/>
    <cellStyle name="Bad 15" xfId="2181"/>
    <cellStyle name="Bad 16" xfId="2182"/>
    <cellStyle name="Bad 17" xfId="2183"/>
    <cellStyle name="Bad 18" xfId="2184"/>
    <cellStyle name="Bad 19" xfId="2185"/>
    <cellStyle name="Bad 2" xfId="2186"/>
    <cellStyle name="Bad 2 2" xfId="2187"/>
    <cellStyle name="Bad 20" xfId="2188"/>
    <cellStyle name="Bad 21" xfId="2189"/>
    <cellStyle name="Bad 22" xfId="2190"/>
    <cellStyle name="Bad 23" xfId="2191"/>
    <cellStyle name="Bad 24" xfId="2192"/>
    <cellStyle name="Bad 25" xfId="2193"/>
    <cellStyle name="Bad 26" xfId="2194"/>
    <cellStyle name="Bad 27" xfId="2195"/>
    <cellStyle name="Bad 28" xfId="2196"/>
    <cellStyle name="Bad 29" xfId="2197"/>
    <cellStyle name="Bad 3" xfId="2198"/>
    <cellStyle name="Bad 30" xfId="2199"/>
    <cellStyle name="Bad 31" xfId="2200"/>
    <cellStyle name="Bad 4" xfId="2201"/>
    <cellStyle name="Bad 5" xfId="2202"/>
    <cellStyle name="Bad 6" xfId="2203"/>
    <cellStyle name="Bad 7" xfId="2204"/>
    <cellStyle name="Bad 8" xfId="2205"/>
    <cellStyle name="Bad 9" xfId="2206"/>
    <cellStyle name="Black" xfId="2207"/>
    <cellStyle name="Body" xfId="2208"/>
    <cellStyle name="Border" xfId="2209"/>
    <cellStyle name="C?AØ_¿?¾÷CoE² " xfId="2210"/>
    <cellStyle name="C¥AØ_¿?¾÷CoE² " xfId="2211"/>
    <cellStyle name="C￥AØ_¿μ¾÷CoE² " xfId="2212"/>
    <cellStyle name="Calc Currency (0)" xfId="2213"/>
    <cellStyle name="Calc Currency (0) 2" xfId="2214"/>
    <cellStyle name="Calculation 10" xfId="2215"/>
    <cellStyle name="Calculation 11" xfId="2216"/>
    <cellStyle name="Calculation 12" xfId="2217"/>
    <cellStyle name="Calculation 13" xfId="2218"/>
    <cellStyle name="Calculation 14" xfId="2219"/>
    <cellStyle name="Calculation 15" xfId="2220"/>
    <cellStyle name="Calculation 16" xfId="2221"/>
    <cellStyle name="Calculation 17" xfId="2222"/>
    <cellStyle name="Calculation 18" xfId="2223"/>
    <cellStyle name="Calculation 19" xfId="2224"/>
    <cellStyle name="Calculation 2" xfId="2225"/>
    <cellStyle name="Calculation 2 2" xfId="2226"/>
    <cellStyle name="Calculation 2 2 2" xfId="2227"/>
    <cellStyle name="Calculation 2 2 3" xfId="2228"/>
    <cellStyle name="Calculation 20" xfId="2229"/>
    <cellStyle name="Calculation 21" xfId="2230"/>
    <cellStyle name="Calculation 22" xfId="2231"/>
    <cellStyle name="Calculation 23" xfId="2232"/>
    <cellStyle name="Calculation 24" xfId="2233"/>
    <cellStyle name="Calculation 25" xfId="2234"/>
    <cellStyle name="Calculation 26" xfId="2235"/>
    <cellStyle name="Calculation 27" xfId="2236"/>
    <cellStyle name="Calculation 28" xfId="2237"/>
    <cellStyle name="Calculation 29" xfId="2238"/>
    <cellStyle name="Calculation 3" xfId="2239"/>
    <cellStyle name="Calculation 30" xfId="2240"/>
    <cellStyle name="Calculation 31" xfId="2241"/>
    <cellStyle name="Calculation 4" xfId="2242"/>
    <cellStyle name="Calculation 5" xfId="2243"/>
    <cellStyle name="Calculation 6" xfId="2244"/>
    <cellStyle name="Calculation 7" xfId="2245"/>
    <cellStyle name="Calculation 8" xfId="2246"/>
    <cellStyle name="Calculation 9" xfId="2247"/>
    <cellStyle name="Check Cell 10" xfId="2248"/>
    <cellStyle name="Check Cell 11" xfId="2249"/>
    <cellStyle name="Check Cell 12" xfId="2250"/>
    <cellStyle name="Check Cell 13" xfId="2251"/>
    <cellStyle name="Check Cell 14" xfId="2252"/>
    <cellStyle name="Check Cell 15" xfId="2253"/>
    <cellStyle name="Check Cell 16" xfId="2254"/>
    <cellStyle name="Check Cell 17" xfId="2255"/>
    <cellStyle name="Check Cell 18" xfId="2256"/>
    <cellStyle name="Check Cell 19" xfId="2257"/>
    <cellStyle name="Check Cell 2" xfId="2258"/>
    <cellStyle name="Check Cell 2 2" xfId="2259"/>
    <cellStyle name="Check Cell 20" xfId="2260"/>
    <cellStyle name="Check Cell 21" xfId="2261"/>
    <cellStyle name="Check Cell 22" xfId="2262"/>
    <cellStyle name="Check Cell 23" xfId="2263"/>
    <cellStyle name="Check Cell 24" xfId="2264"/>
    <cellStyle name="Check Cell 25" xfId="2265"/>
    <cellStyle name="Check Cell 26" xfId="2266"/>
    <cellStyle name="Check Cell 27" xfId="2267"/>
    <cellStyle name="Check Cell 28" xfId="2268"/>
    <cellStyle name="Check Cell 29" xfId="2269"/>
    <cellStyle name="Check Cell 3" xfId="2270"/>
    <cellStyle name="Check Cell 30" xfId="2271"/>
    <cellStyle name="Check Cell 31" xfId="2272"/>
    <cellStyle name="Check Cell 4" xfId="2273"/>
    <cellStyle name="Check Cell 5" xfId="2274"/>
    <cellStyle name="Check Cell 6" xfId="2275"/>
    <cellStyle name="Check Cell 7" xfId="2276"/>
    <cellStyle name="Check Cell 8" xfId="2277"/>
    <cellStyle name="Check Cell 9" xfId="2278"/>
    <cellStyle name="Comma 10" xfId="2279"/>
    <cellStyle name="Comma 11" xfId="2280"/>
    <cellStyle name="Comma 12" xfId="2281"/>
    <cellStyle name="Comma 13" xfId="2282"/>
    <cellStyle name="Comma 13 2" xfId="2283"/>
    <cellStyle name="Comma 14" xfId="2284"/>
    <cellStyle name="Comma 15" xfId="2285"/>
    <cellStyle name="Comma 15 2" xfId="2286"/>
    <cellStyle name="Comma 16" xfId="2287"/>
    <cellStyle name="Comma 17" xfId="2288"/>
    <cellStyle name="Comma 17 2" xfId="2289"/>
    <cellStyle name="Comma 19" xfId="2290"/>
    <cellStyle name="Comma 19 2" xfId="2291"/>
    <cellStyle name="Comma 2" xfId="2292"/>
    <cellStyle name="Comma 2 2" xfId="2293"/>
    <cellStyle name="Comma 2 2 2" xfId="2294"/>
    <cellStyle name="Comma 2 2 2 2" xfId="2295"/>
    <cellStyle name="Comma 2 2 2_Sheet2" xfId="2296"/>
    <cellStyle name="Comma 2 2 3" xfId="2297"/>
    <cellStyle name="Comma 2 2_Sheet2" xfId="2298"/>
    <cellStyle name="Comma 2 3" xfId="2299"/>
    <cellStyle name="Comma 2 3 2" xfId="2300"/>
    <cellStyle name="Comma 2 3_Sheet2" xfId="2301"/>
    <cellStyle name="Comma 2_Sheet2" xfId="2302"/>
    <cellStyle name="Comma 21" xfId="2303"/>
    <cellStyle name="Comma 21 2" xfId="2304"/>
    <cellStyle name="Comma 22" xfId="2305"/>
    <cellStyle name="Comma 22 2" xfId="2306"/>
    <cellStyle name="Comma 25" xfId="2307"/>
    <cellStyle name="Comma 25 2" xfId="2308"/>
    <cellStyle name="Comma 26" xfId="2309"/>
    <cellStyle name="Comma 26 2" xfId="2310"/>
    <cellStyle name="Comma 28" xfId="2311"/>
    <cellStyle name="Comma 28 2" xfId="2312"/>
    <cellStyle name="Comma 3" xfId="2313"/>
    <cellStyle name="Comma 3 2" xfId="2314"/>
    <cellStyle name="Comma 30" xfId="2315"/>
    <cellStyle name="Comma 30 2" xfId="2316"/>
    <cellStyle name="Comma 4" xfId="2317"/>
    <cellStyle name="Comma 4 2" xfId="2318"/>
    <cellStyle name="Comma 4 2 2" xfId="2319"/>
    <cellStyle name="Comma 4 3" xfId="2320"/>
    <cellStyle name="Comma 4 3 2" xfId="2321"/>
    <cellStyle name="Comma 4 3 3" xfId="2322"/>
    <cellStyle name="Comma 5" xfId="2323"/>
    <cellStyle name="Comma 5 2" xfId="2324"/>
    <cellStyle name="Comma 6" xfId="2325"/>
    <cellStyle name="Comma 6 2" xfId="2326"/>
    <cellStyle name="Comma 6 3" xfId="2327"/>
    <cellStyle name="Comma 6_Sheet2" xfId="2328"/>
    <cellStyle name="Comma 7" xfId="2329"/>
    <cellStyle name="Comma 7 2" xfId="2330"/>
    <cellStyle name="Comma 8" xfId="2331"/>
    <cellStyle name="Comma 8 2" xfId="2332"/>
    <cellStyle name="Comma 8 2 2" xfId="2333"/>
    <cellStyle name="Comma 8 2 3" xfId="2334"/>
    <cellStyle name="Comma 8 3" xfId="2335"/>
    <cellStyle name="Comma 8 4" xfId="2336"/>
    <cellStyle name="Comma 9" xfId="2337"/>
    <cellStyle name="Comma0" xfId="2338"/>
    <cellStyle name="Comma0 2" xfId="2339"/>
    <cellStyle name="Copied" xfId="2340"/>
    <cellStyle name="Currency 2" xfId="2341"/>
    <cellStyle name="Currency 2 2" xfId="2342"/>
    <cellStyle name="Currency 2 3" xfId="2343"/>
    <cellStyle name="Currency 2 4" xfId="2344"/>
    <cellStyle name="Currency 3" xfId="2345"/>
    <cellStyle name="Currency0" xfId="2346"/>
    <cellStyle name="Currency0 2" xfId="2347"/>
    <cellStyle name="Currency0 3" xfId="2348"/>
    <cellStyle name="Currency0 3 2" xfId="2349"/>
    <cellStyle name="Date" xfId="2350"/>
    <cellStyle name="Date 2" xfId="2351"/>
    <cellStyle name="Dezimal [0]_laroux" xfId="2352"/>
    <cellStyle name="Dezimal_laroux" xfId="2353"/>
    <cellStyle name="Entered" xfId="2354"/>
    <cellStyle name="Euro" xfId="2355"/>
    <cellStyle name="Euro 2" xfId="2356"/>
    <cellStyle name="Euro 3" xfId="2357"/>
    <cellStyle name="Euro 3 2" xfId="2358"/>
    <cellStyle name="Excel Built-in Normal" xfId="2359"/>
    <cellStyle name="Excel Built-in Normal 2" xfId="2360"/>
    <cellStyle name="Explanatory Text 10" xfId="2361"/>
    <cellStyle name="Explanatory Text 11" xfId="2362"/>
    <cellStyle name="Explanatory Text 12" xfId="2363"/>
    <cellStyle name="Explanatory Text 13" xfId="2364"/>
    <cellStyle name="Explanatory Text 14" xfId="2365"/>
    <cellStyle name="Explanatory Text 15" xfId="2366"/>
    <cellStyle name="Explanatory Text 16" xfId="2367"/>
    <cellStyle name="Explanatory Text 17" xfId="2368"/>
    <cellStyle name="Explanatory Text 18" xfId="2369"/>
    <cellStyle name="Explanatory Text 19" xfId="2370"/>
    <cellStyle name="Explanatory Text 2" xfId="2371"/>
    <cellStyle name="Explanatory Text 2 2" xfId="2372"/>
    <cellStyle name="Explanatory Text 20" xfId="2373"/>
    <cellStyle name="Explanatory Text 21" xfId="2374"/>
    <cellStyle name="Explanatory Text 22" xfId="2375"/>
    <cellStyle name="Explanatory Text 23" xfId="2376"/>
    <cellStyle name="Explanatory Text 24" xfId="2377"/>
    <cellStyle name="Explanatory Text 25" xfId="2378"/>
    <cellStyle name="Explanatory Text 26" xfId="2379"/>
    <cellStyle name="Explanatory Text 27" xfId="2380"/>
    <cellStyle name="Explanatory Text 28" xfId="2381"/>
    <cellStyle name="Explanatory Text 29" xfId="2382"/>
    <cellStyle name="Explanatory Text 3" xfId="2383"/>
    <cellStyle name="Explanatory Text 30" xfId="2384"/>
    <cellStyle name="Explanatory Text 31" xfId="2385"/>
    <cellStyle name="Explanatory Text 4" xfId="2386"/>
    <cellStyle name="Explanatory Text 5" xfId="2387"/>
    <cellStyle name="Explanatory Text 6" xfId="2388"/>
    <cellStyle name="Explanatory Text 7" xfId="2389"/>
    <cellStyle name="Explanatory Text 8" xfId="2390"/>
    <cellStyle name="Explanatory Text 9" xfId="2391"/>
    <cellStyle name="Fixed" xfId="2392"/>
    <cellStyle name="Fixed 2" xfId="2393"/>
    <cellStyle name="Good 10" xfId="2394"/>
    <cellStyle name="Good 11" xfId="2395"/>
    <cellStyle name="Good 12" xfId="2396"/>
    <cellStyle name="Good 13" xfId="2397"/>
    <cellStyle name="Good 14" xfId="2398"/>
    <cellStyle name="Good 15" xfId="2399"/>
    <cellStyle name="Good 16" xfId="2400"/>
    <cellStyle name="Good 17" xfId="2401"/>
    <cellStyle name="Good 18" xfId="2402"/>
    <cellStyle name="Good 19" xfId="2403"/>
    <cellStyle name="Good 2" xfId="2404"/>
    <cellStyle name="Good 2 2" xfId="2405"/>
    <cellStyle name="Good 20" xfId="2406"/>
    <cellStyle name="Good 21" xfId="2407"/>
    <cellStyle name="Good 22" xfId="2408"/>
    <cellStyle name="Good 23" xfId="2409"/>
    <cellStyle name="Good 24" xfId="2410"/>
    <cellStyle name="Good 25" xfId="2411"/>
    <cellStyle name="Good 26" xfId="2412"/>
    <cellStyle name="Good 27" xfId="2413"/>
    <cellStyle name="Good 28" xfId="2414"/>
    <cellStyle name="Good 29" xfId="2415"/>
    <cellStyle name="Good 3" xfId="2416"/>
    <cellStyle name="Good 30" xfId="2417"/>
    <cellStyle name="Good 31" xfId="2418"/>
    <cellStyle name="Good 4" xfId="2419"/>
    <cellStyle name="Good 5" xfId="2420"/>
    <cellStyle name="Good 6" xfId="2421"/>
    <cellStyle name="Good 7" xfId="2422"/>
    <cellStyle name="Good 8" xfId="2423"/>
    <cellStyle name="Good 9" xfId="2424"/>
    <cellStyle name="Grey" xfId="2425"/>
    <cellStyle name="Grey 2" xfId="2426"/>
    <cellStyle name="Head 1" xfId="2427"/>
    <cellStyle name="Header1" xfId="2428"/>
    <cellStyle name="Header2" xfId="2429"/>
    <cellStyle name="Heading 1 10" xfId="2430"/>
    <cellStyle name="Heading 1 10 2" xfId="2431"/>
    <cellStyle name="Heading 1 10 3" xfId="2432"/>
    <cellStyle name="Heading 1 11" xfId="2433"/>
    <cellStyle name="Heading 1 11 2" xfId="2434"/>
    <cellStyle name="Heading 1 11 3" xfId="2435"/>
    <cellStyle name="Heading 1 12" xfId="2436"/>
    <cellStyle name="Heading 1 12 2" xfId="2437"/>
    <cellStyle name="Heading 1 12 3" xfId="2438"/>
    <cellStyle name="Heading 1 13" xfId="2439"/>
    <cellStyle name="Heading 1 13 2" xfId="2440"/>
    <cellStyle name="Heading 1 13 3" xfId="2441"/>
    <cellStyle name="Heading 1 14" xfId="2442"/>
    <cellStyle name="Heading 1 14 2" xfId="2443"/>
    <cellStyle name="Heading 1 14 3" xfId="2444"/>
    <cellStyle name="Heading 1 15" xfId="2445"/>
    <cellStyle name="Heading 1 15 2" xfId="2446"/>
    <cellStyle name="Heading 1 15 3" xfId="2447"/>
    <cellStyle name="Heading 1 16" xfId="2448"/>
    <cellStyle name="Heading 1 16 2" xfId="2449"/>
    <cellStyle name="Heading 1 16 3" xfId="2450"/>
    <cellStyle name="Heading 1 17" xfId="2451"/>
    <cellStyle name="Heading 1 17 2" xfId="2452"/>
    <cellStyle name="Heading 1 17 3" xfId="2453"/>
    <cellStyle name="Heading 1 18" xfId="2454"/>
    <cellStyle name="Heading 1 18 2" xfId="2455"/>
    <cellStyle name="Heading 1 18 3" xfId="2456"/>
    <cellStyle name="Heading 1 19" xfId="2457"/>
    <cellStyle name="Heading 1 19 2" xfId="2458"/>
    <cellStyle name="Heading 1 19 3" xfId="2459"/>
    <cellStyle name="Heading 1 2" xfId="2460"/>
    <cellStyle name="Heading 1 2 2" xfId="2461"/>
    <cellStyle name="Heading 1 2 3" xfId="2462"/>
    <cellStyle name="Heading 1 20" xfId="2463"/>
    <cellStyle name="Heading 1 20 2" xfId="2464"/>
    <cellStyle name="Heading 1 20 3" xfId="2465"/>
    <cellStyle name="Heading 1 21" xfId="2466"/>
    <cellStyle name="Heading 1 21 2" xfId="2467"/>
    <cellStyle name="Heading 1 21 3" xfId="2468"/>
    <cellStyle name="Heading 1 22" xfId="2469"/>
    <cellStyle name="Heading 1 22 2" xfId="2470"/>
    <cellStyle name="Heading 1 22 3" xfId="2471"/>
    <cellStyle name="Heading 1 23" xfId="2472"/>
    <cellStyle name="Heading 1 23 2" xfId="2473"/>
    <cellStyle name="Heading 1 23 3" xfId="2474"/>
    <cellStyle name="Heading 1 24" xfId="2475"/>
    <cellStyle name="Heading 1 24 2" xfId="2476"/>
    <cellStyle name="Heading 1 24 3" xfId="2477"/>
    <cellStyle name="Heading 1 25" xfId="2478"/>
    <cellStyle name="Heading 1 25 2" xfId="2479"/>
    <cellStyle name="Heading 1 25 3" xfId="2480"/>
    <cellStyle name="Heading 1 26" xfId="2481"/>
    <cellStyle name="Heading 1 26 2" xfId="2482"/>
    <cellStyle name="Heading 1 26 3" xfId="2483"/>
    <cellStyle name="Heading 1 27" xfId="2484"/>
    <cellStyle name="Heading 1 27 2" xfId="2485"/>
    <cellStyle name="Heading 1 27 3" xfId="2486"/>
    <cellStyle name="Heading 1 28" xfId="2487"/>
    <cellStyle name="Heading 1 28 2" xfId="2488"/>
    <cellStyle name="Heading 1 28 3" xfId="2489"/>
    <cellStyle name="Heading 1 29" xfId="2490"/>
    <cellStyle name="Heading 1 29 2" xfId="2491"/>
    <cellStyle name="Heading 1 29 3" xfId="2492"/>
    <cellStyle name="Heading 1 3" xfId="2493"/>
    <cellStyle name="Heading 1 3 2" xfId="2494"/>
    <cellStyle name="Heading 1 3 3" xfId="2495"/>
    <cellStyle name="Heading 1 30" xfId="2496"/>
    <cellStyle name="Heading 1 30 2" xfId="2497"/>
    <cellStyle name="Heading 1 30 3" xfId="2498"/>
    <cellStyle name="Heading 1 31" xfId="2499"/>
    <cellStyle name="Heading 1 31 2" xfId="2500"/>
    <cellStyle name="Heading 1 31 3" xfId="2501"/>
    <cellStyle name="Heading 1 32" xfId="2502"/>
    <cellStyle name="Heading 1 4" xfId="2503"/>
    <cellStyle name="Heading 1 4 2" xfId="2504"/>
    <cellStyle name="Heading 1 4 3" xfId="2505"/>
    <cellStyle name="Heading 1 5" xfId="2506"/>
    <cellStyle name="Heading 1 5 2" xfId="2507"/>
    <cellStyle name="Heading 1 5 3" xfId="2508"/>
    <cellStyle name="Heading 1 6" xfId="2509"/>
    <cellStyle name="Heading 1 6 2" xfId="2510"/>
    <cellStyle name="Heading 1 6 3" xfId="2511"/>
    <cellStyle name="Heading 1 7" xfId="2512"/>
    <cellStyle name="Heading 1 7 2" xfId="2513"/>
    <cellStyle name="Heading 1 7 3" xfId="2514"/>
    <cellStyle name="Heading 1 8" xfId="2515"/>
    <cellStyle name="Heading 1 8 2" xfId="2516"/>
    <cellStyle name="Heading 1 8 3" xfId="2517"/>
    <cellStyle name="Heading 1 9" xfId="2518"/>
    <cellStyle name="Heading 1 9 2" xfId="2519"/>
    <cellStyle name="Heading 1 9 3" xfId="2520"/>
    <cellStyle name="Heading 2 10" xfId="2521"/>
    <cellStyle name="Heading 2 10 2" xfId="2522"/>
    <cellStyle name="Heading 2 10 3" xfId="2523"/>
    <cellStyle name="Heading 2 11" xfId="2524"/>
    <cellStyle name="Heading 2 11 2" xfId="2525"/>
    <cellStyle name="Heading 2 11 3" xfId="2526"/>
    <cellStyle name="Heading 2 12" xfId="2527"/>
    <cellStyle name="Heading 2 12 2" xfId="2528"/>
    <cellStyle name="Heading 2 12 3" xfId="2529"/>
    <cellStyle name="Heading 2 13" xfId="2530"/>
    <cellStyle name="Heading 2 13 2" xfId="2531"/>
    <cellStyle name="Heading 2 13 3" xfId="2532"/>
    <cellStyle name="Heading 2 14" xfId="2533"/>
    <cellStyle name="Heading 2 14 2" xfId="2534"/>
    <cellStyle name="Heading 2 14 3" xfId="2535"/>
    <cellStyle name="Heading 2 15" xfId="2536"/>
    <cellStyle name="Heading 2 15 2" xfId="2537"/>
    <cellStyle name="Heading 2 15 3" xfId="2538"/>
    <cellStyle name="Heading 2 16" xfId="2539"/>
    <cellStyle name="Heading 2 16 2" xfId="2540"/>
    <cellStyle name="Heading 2 16 3" xfId="2541"/>
    <cellStyle name="Heading 2 17" xfId="2542"/>
    <cellStyle name="Heading 2 17 2" xfId="2543"/>
    <cellStyle name="Heading 2 17 3" xfId="2544"/>
    <cellStyle name="Heading 2 18" xfId="2545"/>
    <cellStyle name="Heading 2 18 2" xfId="2546"/>
    <cellStyle name="Heading 2 18 3" xfId="2547"/>
    <cellStyle name="Heading 2 19" xfId="2548"/>
    <cellStyle name="Heading 2 19 2" xfId="2549"/>
    <cellStyle name="Heading 2 19 3" xfId="2550"/>
    <cellStyle name="Heading 2 2" xfId="2551"/>
    <cellStyle name="Heading 2 2 2" xfId="2552"/>
    <cellStyle name="Heading 2 2 3" xfId="2553"/>
    <cellStyle name="Heading 2 20" xfId="2554"/>
    <cellStyle name="Heading 2 20 2" xfId="2555"/>
    <cellStyle name="Heading 2 20 3" xfId="2556"/>
    <cellStyle name="Heading 2 21" xfId="2557"/>
    <cellStyle name="Heading 2 21 2" xfId="2558"/>
    <cellStyle name="Heading 2 21 3" xfId="2559"/>
    <cellStyle name="Heading 2 22" xfId="2560"/>
    <cellStyle name="Heading 2 22 2" xfId="2561"/>
    <cellStyle name="Heading 2 22 3" xfId="2562"/>
    <cellStyle name="Heading 2 23" xfId="2563"/>
    <cellStyle name="Heading 2 23 2" xfId="2564"/>
    <cellStyle name="Heading 2 23 3" xfId="2565"/>
    <cellStyle name="Heading 2 24" xfId="2566"/>
    <cellStyle name="Heading 2 24 2" xfId="2567"/>
    <cellStyle name="Heading 2 24 3" xfId="2568"/>
    <cellStyle name="Heading 2 25" xfId="2569"/>
    <cellStyle name="Heading 2 25 2" xfId="2570"/>
    <cellStyle name="Heading 2 25 3" xfId="2571"/>
    <cellStyle name="Heading 2 26" xfId="2572"/>
    <cellStyle name="Heading 2 26 2" xfId="2573"/>
    <cellStyle name="Heading 2 26 3" xfId="2574"/>
    <cellStyle name="Heading 2 27" xfId="2575"/>
    <cellStyle name="Heading 2 27 2" xfId="2576"/>
    <cellStyle name="Heading 2 27 3" xfId="2577"/>
    <cellStyle name="Heading 2 28" xfId="2578"/>
    <cellStyle name="Heading 2 28 2" xfId="2579"/>
    <cellStyle name="Heading 2 28 3" xfId="2580"/>
    <cellStyle name="Heading 2 29" xfId="2581"/>
    <cellStyle name="Heading 2 29 2" xfId="2582"/>
    <cellStyle name="Heading 2 29 3" xfId="2583"/>
    <cellStyle name="Heading 2 3" xfId="2584"/>
    <cellStyle name="Heading 2 3 2" xfId="2585"/>
    <cellStyle name="Heading 2 3 3" xfId="2586"/>
    <cellStyle name="Heading 2 30" xfId="2587"/>
    <cellStyle name="Heading 2 30 2" xfId="2588"/>
    <cellStyle name="Heading 2 30 3" xfId="2589"/>
    <cellStyle name="Heading 2 31" xfId="2590"/>
    <cellStyle name="Heading 2 31 2" xfId="2591"/>
    <cellStyle name="Heading 2 31 3" xfId="2592"/>
    <cellStyle name="Heading 2 32" xfId="2593"/>
    <cellStyle name="Heading 2 4" xfId="2594"/>
    <cellStyle name="Heading 2 4 2" xfId="2595"/>
    <cellStyle name="Heading 2 4 3" xfId="2596"/>
    <cellStyle name="Heading 2 5" xfId="2597"/>
    <cellStyle name="Heading 2 5 2" xfId="2598"/>
    <cellStyle name="Heading 2 5 3" xfId="2599"/>
    <cellStyle name="Heading 2 6" xfId="2600"/>
    <cellStyle name="Heading 2 6 2" xfId="2601"/>
    <cellStyle name="Heading 2 6 3" xfId="2602"/>
    <cellStyle name="Heading 2 7" xfId="2603"/>
    <cellStyle name="Heading 2 7 2" xfId="2604"/>
    <cellStyle name="Heading 2 7 3" xfId="2605"/>
    <cellStyle name="Heading 2 8" xfId="2606"/>
    <cellStyle name="Heading 2 8 2" xfId="2607"/>
    <cellStyle name="Heading 2 8 3" xfId="2608"/>
    <cellStyle name="Heading 2 9" xfId="2609"/>
    <cellStyle name="Heading 2 9 2" xfId="2610"/>
    <cellStyle name="Heading 2 9 3" xfId="2611"/>
    <cellStyle name="Heading 3 10" xfId="2612"/>
    <cellStyle name="Heading 3 10 2" xfId="2613"/>
    <cellStyle name="Heading 3 10 3" xfId="2614"/>
    <cellStyle name="Heading 3 11" xfId="2615"/>
    <cellStyle name="Heading 3 11 2" xfId="2616"/>
    <cellStyle name="Heading 3 11 3" xfId="2617"/>
    <cellStyle name="Heading 3 12" xfId="2618"/>
    <cellStyle name="Heading 3 12 2" xfId="2619"/>
    <cellStyle name="Heading 3 12 3" xfId="2620"/>
    <cellStyle name="Heading 3 13" xfId="2621"/>
    <cellStyle name="Heading 3 13 2" xfId="2622"/>
    <cellStyle name="Heading 3 13 3" xfId="2623"/>
    <cellStyle name="Heading 3 14" xfId="2624"/>
    <cellStyle name="Heading 3 14 2" xfId="2625"/>
    <cellStyle name="Heading 3 14 3" xfId="2626"/>
    <cellStyle name="Heading 3 15" xfId="2627"/>
    <cellStyle name="Heading 3 15 2" xfId="2628"/>
    <cellStyle name="Heading 3 15 3" xfId="2629"/>
    <cellStyle name="Heading 3 16" xfId="2630"/>
    <cellStyle name="Heading 3 16 2" xfId="2631"/>
    <cellStyle name="Heading 3 16 3" xfId="2632"/>
    <cellStyle name="Heading 3 17" xfId="2633"/>
    <cellStyle name="Heading 3 17 2" xfId="2634"/>
    <cellStyle name="Heading 3 17 3" xfId="2635"/>
    <cellStyle name="Heading 3 18" xfId="2636"/>
    <cellStyle name="Heading 3 18 2" xfId="2637"/>
    <cellStyle name="Heading 3 18 3" xfId="2638"/>
    <cellStyle name="Heading 3 19" xfId="2639"/>
    <cellStyle name="Heading 3 19 2" xfId="2640"/>
    <cellStyle name="Heading 3 19 3" xfId="2641"/>
    <cellStyle name="Heading 3 2" xfId="2642"/>
    <cellStyle name="Heading 3 2 2" xfId="2643"/>
    <cellStyle name="Heading 3 2 3" xfId="2644"/>
    <cellStyle name="Heading 3 20" xfId="2645"/>
    <cellStyle name="Heading 3 20 2" xfId="2646"/>
    <cellStyle name="Heading 3 20 3" xfId="2647"/>
    <cellStyle name="Heading 3 21" xfId="2648"/>
    <cellStyle name="Heading 3 21 2" xfId="2649"/>
    <cellStyle name="Heading 3 21 3" xfId="2650"/>
    <cellStyle name="Heading 3 22" xfId="2651"/>
    <cellStyle name="Heading 3 22 2" xfId="2652"/>
    <cellStyle name="Heading 3 22 3" xfId="2653"/>
    <cellStyle name="Heading 3 23" xfId="2654"/>
    <cellStyle name="Heading 3 23 2" xfId="2655"/>
    <cellStyle name="Heading 3 23 3" xfId="2656"/>
    <cellStyle name="Heading 3 24" xfId="2657"/>
    <cellStyle name="Heading 3 24 2" xfId="2658"/>
    <cellStyle name="Heading 3 24 3" xfId="2659"/>
    <cellStyle name="Heading 3 25" xfId="2660"/>
    <cellStyle name="Heading 3 25 2" xfId="2661"/>
    <cellStyle name="Heading 3 25 3" xfId="2662"/>
    <cellStyle name="Heading 3 26" xfId="2663"/>
    <cellStyle name="Heading 3 26 2" xfId="2664"/>
    <cellStyle name="Heading 3 26 3" xfId="2665"/>
    <cellStyle name="Heading 3 27" xfId="2666"/>
    <cellStyle name="Heading 3 27 2" xfId="2667"/>
    <cellStyle name="Heading 3 27 3" xfId="2668"/>
    <cellStyle name="Heading 3 28" xfId="2669"/>
    <cellStyle name="Heading 3 28 2" xfId="2670"/>
    <cellStyle name="Heading 3 28 3" xfId="2671"/>
    <cellStyle name="Heading 3 29" xfId="2672"/>
    <cellStyle name="Heading 3 29 2" xfId="2673"/>
    <cellStyle name="Heading 3 29 3" xfId="2674"/>
    <cellStyle name="Heading 3 3" xfId="2675"/>
    <cellStyle name="Heading 3 3 2" xfId="2676"/>
    <cellStyle name="Heading 3 3 3" xfId="2677"/>
    <cellStyle name="Heading 3 30" xfId="2678"/>
    <cellStyle name="Heading 3 30 2" xfId="2679"/>
    <cellStyle name="Heading 3 30 3" xfId="2680"/>
    <cellStyle name="Heading 3 31" xfId="2681"/>
    <cellStyle name="Heading 3 31 2" xfId="2682"/>
    <cellStyle name="Heading 3 31 3" xfId="2683"/>
    <cellStyle name="Heading 3 32" xfId="2684"/>
    <cellStyle name="Heading 3 4" xfId="2685"/>
    <cellStyle name="Heading 3 4 2" xfId="2686"/>
    <cellStyle name="Heading 3 4 3" xfId="2687"/>
    <cellStyle name="Heading 3 5" xfId="2688"/>
    <cellStyle name="Heading 3 5 2" xfId="2689"/>
    <cellStyle name="Heading 3 5 3" xfId="2690"/>
    <cellStyle name="Heading 3 6" xfId="2691"/>
    <cellStyle name="Heading 3 6 2" xfId="2692"/>
    <cellStyle name="Heading 3 6 3" xfId="2693"/>
    <cellStyle name="Heading 3 7" xfId="2694"/>
    <cellStyle name="Heading 3 7 2" xfId="2695"/>
    <cellStyle name="Heading 3 7 3" xfId="2696"/>
    <cellStyle name="Heading 3 8" xfId="2697"/>
    <cellStyle name="Heading 3 8 2" xfId="2698"/>
    <cellStyle name="Heading 3 8 3" xfId="2699"/>
    <cellStyle name="Heading 3 9" xfId="2700"/>
    <cellStyle name="Heading 3 9 2" xfId="2701"/>
    <cellStyle name="Heading 3 9 3" xfId="2702"/>
    <cellStyle name="Heading 4 10" xfId="2703"/>
    <cellStyle name="Heading 4 10 2" xfId="2704"/>
    <cellStyle name="Heading 4 10 3" xfId="2705"/>
    <cellStyle name="Heading 4 11" xfId="2706"/>
    <cellStyle name="Heading 4 11 2" xfId="2707"/>
    <cellStyle name="Heading 4 11 3" xfId="2708"/>
    <cellStyle name="Heading 4 12" xfId="2709"/>
    <cellStyle name="Heading 4 12 2" xfId="2710"/>
    <cellStyle name="Heading 4 12 3" xfId="2711"/>
    <cellStyle name="Heading 4 13" xfId="2712"/>
    <cellStyle name="Heading 4 13 2" xfId="2713"/>
    <cellStyle name="Heading 4 13 3" xfId="2714"/>
    <cellStyle name="Heading 4 14" xfId="2715"/>
    <cellStyle name="Heading 4 14 2" xfId="2716"/>
    <cellStyle name="Heading 4 14 3" xfId="2717"/>
    <cellStyle name="Heading 4 15" xfId="2718"/>
    <cellStyle name="Heading 4 15 2" xfId="2719"/>
    <cellStyle name="Heading 4 15 3" xfId="2720"/>
    <cellStyle name="Heading 4 16" xfId="2721"/>
    <cellStyle name="Heading 4 16 2" xfId="2722"/>
    <cellStyle name="Heading 4 16 3" xfId="2723"/>
    <cellStyle name="Heading 4 17" xfId="2724"/>
    <cellStyle name="Heading 4 17 2" xfId="2725"/>
    <cellStyle name="Heading 4 17 3" xfId="2726"/>
    <cellStyle name="Heading 4 18" xfId="2727"/>
    <cellStyle name="Heading 4 18 2" xfId="2728"/>
    <cellStyle name="Heading 4 18 3" xfId="2729"/>
    <cellStyle name="Heading 4 19" xfId="2730"/>
    <cellStyle name="Heading 4 19 2" xfId="2731"/>
    <cellStyle name="Heading 4 19 3" xfId="2732"/>
    <cellStyle name="Heading 4 2" xfId="2733"/>
    <cellStyle name="Heading 4 2 2" xfId="2734"/>
    <cellStyle name="Heading 4 2 3" xfId="2735"/>
    <cellStyle name="Heading 4 20" xfId="2736"/>
    <cellStyle name="Heading 4 20 2" xfId="2737"/>
    <cellStyle name="Heading 4 20 3" xfId="2738"/>
    <cellStyle name="Heading 4 21" xfId="2739"/>
    <cellStyle name="Heading 4 21 2" xfId="2740"/>
    <cellStyle name="Heading 4 21 3" xfId="2741"/>
    <cellStyle name="Heading 4 22" xfId="2742"/>
    <cellStyle name="Heading 4 22 2" xfId="2743"/>
    <cellStyle name="Heading 4 22 3" xfId="2744"/>
    <cellStyle name="Heading 4 23" xfId="2745"/>
    <cellStyle name="Heading 4 23 2" xfId="2746"/>
    <cellStyle name="Heading 4 23 3" xfId="2747"/>
    <cellStyle name="Heading 4 24" xfId="2748"/>
    <cellStyle name="Heading 4 24 2" xfId="2749"/>
    <cellStyle name="Heading 4 24 3" xfId="2750"/>
    <cellStyle name="Heading 4 25" xfId="2751"/>
    <cellStyle name="Heading 4 25 2" xfId="2752"/>
    <cellStyle name="Heading 4 25 3" xfId="2753"/>
    <cellStyle name="Heading 4 26" xfId="2754"/>
    <cellStyle name="Heading 4 26 2" xfId="2755"/>
    <cellStyle name="Heading 4 26 3" xfId="2756"/>
    <cellStyle name="Heading 4 27" xfId="2757"/>
    <cellStyle name="Heading 4 27 2" xfId="2758"/>
    <cellStyle name="Heading 4 27 3" xfId="2759"/>
    <cellStyle name="Heading 4 28" xfId="2760"/>
    <cellStyle name="Heading 4 28 2" xfId="2761"/>
    <cellStyle name="Heading 4 28 3" xfId="2762"/>
    <cellStyle name="Heading 4 29" xfId="2763"/>
    <cellStyle name="Heading 4 29 2" xfId="2764"/>
    <cellStyle name="Heading 4 29 3" xfId="2765"/>
    <cellStyle name="Heading 4 3" xfId="2766"/>
    <cellStyle name="Heading 4 3 2" xfId="2767"/>
    <cellStyle name="Heading 4 3 3" xfId="2768"/>
    <cellStyle name="Heading 4 30" xfId="2769"/>
    <cellStyle name="Heading 4 30 2" xfId="2770"/>
    <cellStyle name="Heading 4 30 3" xfId="2771"/>
    <cellStyle name="Heading 4 31" xfId="2772"/>
    <cellStyle name="Heading 4 31 2" xfId="2773"/>
    <cellStyle name="Heading 4 31 3" xfId="2774"/>
    <cellStyle name="Heading 4 32" xfId="2775"/>
    <cellStyle name="Heading 4 4" xfId="2776"/>
    <cellStyle name="Heading 4 4 2" xfId="2777"/>
    <cellStyle name="Heading 4 4 3" xfId="2778"/>
    <cellStyle name="Heading 4 5" xfId="2779"/>
    <cellStyle name="Heading 4 5 2" xfId="2780"/>
    <cellStyle name="Heading 4 5 3" xfId="2781"/>
    <cellStyle name="Heading 4 6" xfId="2782"/>
    <cellStyle name="Heading 4 6 2" xfId="2783"/>
    <cellStyle name="Heading 4 6 3" xfId="2784"/>
    <cellStyle name="Heading 4 7" xfId="2785"/>
    <cellStyle name="Heading 4 7 2" xfId="2786"/>
    <cellStyle name="Heading 4 7 3" xfId="2787"/>
    <cellStyle name="Heading 4 8" xfId="2788"/>
    <cellStyle name="Heading 4 8 2" xfId="2789"/>
    <cellStyle name="Heading 4 8 3" xfId="2790"/>
    <cellStyle name="Heading 4 9" xfId="2791"/>
    <cellStyle name="Heading 4 9 2" xfId="2792"/>
    <cellStyle name="Heading 4 9 3" xfId="2793"/>
    <cellStyle name="Hyperlink" xfId="7" builtinId="8"/>
    <cellStyle name="Hyperlink 2" xfId="2794"/>
    <cellStyle name="Hyperlink 2 2" xfId="2795"/>
    <cellStyle name="Hyperlink 2 3" xfId="2796"/>
    <cellStyle name="Hyperlink 2 4" xfId="2797"/>
    <cellStyle name="Hyperlink 2 5" xfId="2798"/>
    <cellStyle name="Hyperlink 2 6" xfId="2799"/>
    <cellStyle name="Hyperlink 2_State APPENDIX_Planning Tables 2011-12" xfId="2800"/>
    <cellStyle name="Hyperlink 3" xfId="2801"/>
    <cellStyle name="Input [yellow]" xfId="2802"/>
    <cellStyle name="Input [yellow] 2" xfId="2803"/>
    <cellStyle name="Input 10" xfId="2804"/>
    <cellStyle name="Input 11" xfId="2805"/>
    <cellStyle name="Input 12" xfId="2806"/>
    <cellStyle name="Input 13" xfId="2807"/>
    <cellStyle name="Input 14" xfId="2808"/>
    <cellStyle name="Input 15" xfId="2809"/>
    <cellStyle name="Input 16" xfId="2810"/>
    <cellStyle name="Input 17" xfId="2811"/>
    <cellStyle name="Input 18" xfId="2812"/>
    <cellStyle name="Input 19" xfId="2813"/>
    <cellStyle name="Input 2" xfId="2814"/>
    <cellStyle name="Input 2 2" xfId="2815"/>
    <cellStyle name="Input 20" xfId="2816"/>
    <cellStyle name="Input 21" xfId="2817"/>
    <cellStyle name="Input 22" xfId="2818"/>
    <cellStyle name="Input 23" xfId="2819"/>
    <cellStyle name="Input 24" xfId="2820"/>
    <cellStyle name="Input 25" xfId="2821"/>
    <cellStyle name="Input 26" xfId="2822"/>
    <cellStyle name="Input 27" xfId="2823"/>
    <cellStyle name="Input 28" xfId="2824"/>
    <cellStyle name="Input 29" xfId="2825"/>
    <cellStyle name="Input 3" xfId="2826"/>
    <cellStyle name="Input 30" xfId="2827"/>
    <cellStyle name="Input 31" xfId="2828"/>
    <cellStyle name="Input 32" xfId="2829"/>
    <cellStyle name="Input 33" xfId="2830"/>
    <cellStyle name="Input 34" xfId="2831"/>
    <cellStyle name="Input 4" xfId="2832"/>
    <cellStyle name="Input 5" xfId="2833"/>
    <cellStyle name="Input 6" xfId="2834"/>
    <cellStyle name="Input 7" xfId="2835"/>
    <cellStyle name="Input 8" xfId="2836"/>
    <cellStyle name="Input 9" xfId="2837"/>
    <cellStyle name="Linked Cell 10" xfId="2838"/>
    <cellStyle name="Linked Cell 11" xfId="2839"/>
    <cellStyle name="Linked Cell 12" xfId="2840"/>
    <cellStyle name="Linked Cell 13" xfId="2841"/>
    <cellStyle name="Linked Cell 14" xfId="2842"/>
    <cellStyle name="Linked Cell 15" xfId="2843"/>
    <cellStyle name="Linked Cell 16" xfId="2844"/>
    <cellStyle name="Linked Cell 17" xfId="2845"/>
    <cellStyle name="Linked Cell 18" xfId="2846"/>
    <cellStyle name="Linked Cell 19" xfId="2847"/>
    <cellStyle name="Linked Cell 2" xfId="2848"/>
    <cellStyle name="Linked Cell 2 2" xfId="2849"/>
    <cellStyle name="Linked Cell 20" xfId="2850"/>
    <cellStyle name="Linked Cell 21" xfId="2851"/>
    <cellStyle name="Linked Cell 22" xfId="2852"/>
    <cellStyle name="Linked Cell 23" xfId="2853"/>
    <cellStyle name="Linked Cell 24" xfId="2854"/>
    <cellStyle name="Linked Cell 25" xfId="2855"/>
    <cellStyle name="Linked Cell 26" xfId="2856"/>
    <cellStyle name="Linked Cell 27" xfId="2857"/>
    <cellStyle name="Linked Cell 28" xfId="2858"/>
    <cellStyle name="Linked Cell 29" xfId="2859"/>
    <cellStyle name="Linked Cell 3" xfId="2860"/>
    <cellStyle name="Linked Cell 30" xfId="2861"/>
    <cellStyle name="Linked Cell 31" xfId="2862"/>
    <cellStyle name="Linked Cell 4" xfId="2863"/>
    <cellStyle name="Linked Cell 5" xfId="2864"/>
    <cellStyle name="Linked Cell 6" xfId="2865"/>
    <cellStyle name="Linked Cell 7" xfId="2866"/>
    <cellStyle name="Linked Cell 8" xfId="2867"/>
    <cellStyle name="Linked Cell 9" xfId="2868"/>
    <cellStyle name="list" xfId="2869"/>
    <cellStyle name="list1" xfId="2870"/>
    <cellStyle name="Milliers [0]_laroux" xfId="2871"/>
    <cellStyle name="Milliers_laroux" xfId="2872"/>
    <cellStyle name="Neutral 10" xfId="2873"/>
    <cellStyle name="Neutral 11" xfId="2874"/>
    <cellStyle name="Neutral 12" xfId="2875"/>
    <cellStyle name="Neutral 13" xfId="2876"/>
    <cellStyle name="Neutral 14" xfId="2877"/>
    <cellStyle name="Neutral 15" xfId="2878"/>
    <cellStyle name="Neutral 16" xfId="2879"/>
    <cellStyle name="Neutral 17" xfId="2880"/>
    <cellStyle name="Neutral 18" xfId="2881"/>
    <cellStyle name="Neutral 19" xfId="2882"/>
    <cellStyle name="Neutral 2" xfId="2883"/>
    <cellStyle name="Neutral 2 2" xfId="2884"/>
    <cellStyle name="Neutral 20" xfId="2885"/>
    <cellStyle name="Neutral 21" xfId="2886"/>
    <cellStyle name="Neutral 22" xfId="2887"/>
    <cellStyle name="Neutral 23" xfId="2888"/>
    <cellStyle name="Neutral 24" xfId="2889"/>
    <cellStyle name="Neutral 25" xfId="2890"/>
    <cellStyle name="Neutral 26" xfId="2891"/>
    <cellStyle name="Neutral 27" xfId="2892"/>
    <cellStyle name="Neutral 28" xfId="2893"/>
    <cellStyle name="Neutral 29" xfId="2894"/>
    <cellStyle name="Neutral 3" xfId="2895"/>
    <cellStyle name="Neutral 30" xfId="2896"/>
    <cellStyle name="Neutral 31" xfId="2897"/>
    <cellStyle name="Neutral 4" xfId="2898"/>
    <cellStyle name="Neutral 5" xfId="2899"/>
    <cellStyle name="Neutral 6" xfId="2900"/>
    <cellStyle name="Neutral 7" xfId="2901"/>
    <cellStyle name="Neutral 8" xfId="2902"/>
    <cellStyle name="Neutral 9" xfId="2903"/>
    <cellStyle name="no dec" xfId="2904"/>
    <cellStyle name="Non défini" xfId="2905"/>
    <cellStyle name="Normal" xfId="0" builtinId="0"/>
    <cellStyle name="Normal - Style1" xfId="2906"/>
    <cellStyle name="Normal - Style1 2" xfId="2907"/>
    <cellStyle name="Normal - Style1 3" xfId="2908"/>
    <cellStyle name="Normal - Style1 4" xfId="2909"/>
    <cellStyle name="Normal - Style1 5" xfId="2910"/>
    <cellStyle name="Normal - Style1 6" xfId="2911"/>
    <cellStyle name="Normal - Style1 7" xfId="2912"/>
    <cellStyle name="Normal - Style1_IED 96000" xfId="2913"/>
    <cellStyle name="Normal 10" xfId="2914"/>
    <cellStyle name="Normal 10 2" xfId="2915"/>
    <cellStyle name="Normal 10 2 2" xfId="2916"/>
    <cellStyle name="Normal 10 2 2 2" xfId="2917"/>
    <cellStyle name="Normal 10 2 2 3" xfId="2918"/>
    <cellStyle name="Normal 10 2 2 4" xfId="2919"/>
    <cellStyle name="Normal 10 3" xfId="2920"/>
    <cellStyle name="Normal 10 3 2" xfId="2921"/>
    <cellStyle name="Normal 10 3 2 2" xfId="2922"/>
    <cellStyle name="Normal 10 3 2 3" xfId="2923"/>
    <cellStyle name="Normal 10 3 3" xfId="2924"/>
    <cellStyle name="Normal 10 3 4" xfId="2925"/>
    <cellStyle name="Normal 10 4" xfId="2926"/>
    <cellStyle name="Normal 10 4 2" xfId="2927"/>
    <cellStyle name="Normal 10 4 3" xfId="2928"/>
    <cellStyle name="Normal 10 5" xfId="2929"/>
    <cellStyle name="Normal 10 5 2" xfId="2930"/>
    <cellStyle name="Normal 10_CALTargets-12-13" xfId="2931"/>
    <cellStyle name="Normal 100" xfId="2932"/>
    <cellStyle name="Normal 101" xfId="2933"/>
    <cellStyle name="Normal 102" xfId="2934"/>
    <cellStyle name="Normal 103" xfId="2935"/>
    <cellStyle name="Normal 104" xfId="2936"/>
    <cellStyle name="Normal 105" xfId="2937"/>
    <cellStyle name="Normal 106" xfId="2938"/>
    <cellStyle name="Normal 107" xfId="2939"/>
    <cellStyle name="Normal 108" xfId="2940"/>
    <cellStyle name="Normal 109" xfId="2941"/>
    <cellStyle name="Normal 11" xfId="2942"/>
    <cellStyle name="Normal 11 2" xfId="2943"/>
    <cellStyle name="Normal 11 3" xfId="2944"/>
    <cellStyle name="Normal 11 4" xfId="2945"/>
    <cellStyle name="Normal 110" xfId="2946"/>
    <cellStyle name="Normal 111" xfId="2947"/>
    <cellStyle name="Normal 112" xfId="2948"/>
    <cellStyle name="Normal 113" xfId="2949"/>
    <cellStyle name="Normal 113 2" xfId="2950"/>
    <cellStyle name="Normal 113 3" xfId="2951"/>
    <cellStyle name="Normal 114" xfId="2952"/>
    <cellStyle name="Normal 114 2" xfId="2953"/>
    <cellStyle name="Normal 114 3" xfId="2954"/>
    <cellStyle name="Normal 115" xfId="2955"/>
    <cellStyle name="Normal 115 2" xfId="2956"/>
    <cellStyle name="Normal 115 3" xfId="2957"/>
    <cellStyle name="Normal 116" xfId="2958"/>
    <cellStyle name="Normal 116 2" xfId="2959"/>
    <cellStyle name="Normal 116 3" xfId="2960"/>
    <cellStyle name="Normal 117" xfId="2961"/>
    <cellStyle name="Normal 117 2" xfId="2962"/>
    <cellStyle name="Normal 12" xfId="2963"/>
    <cellStyle name="Normal 12 2" xfId="2964"/>
    <cellStyle name="Normal 12 2 2" xfId="2965"/>
    <cellStyle name="Normal 12 2 3" xfId="2966"/>
    <cellStyle name="Normal 12 2 4" xfId="2967"/>
    <cellStyle name="Normal 12 2_Book1" xfId="2968"/>
    <cellStyle name="Normal 12 3" xfId="2969"/>
    <cellStyle name="Normal 12_Cost_Table__2014-15" xfId="2970"/>
    <cellStyle name="Normal 13" xfId="2971"/>
    <cellStyle name="Normal 13 2" xfId="2972"/>
    <cellStyle name="Normal 14" xfId="2973"/>
    <cellStyle name="Normal 14 2" xfId="2974"/>
    <cellStyle name="Normal 14 3" xfId="2975"/>
    <cellStyle name="Normal 15" xfId="2976"/>
    <cellStyle name="Normal 15 2" xfId="2977"/>
    <cellStyle name="Normal 16" xfId="2978"/>
    <cellStyle name="Normal 16 2" xfId="2979"/>
    <cellStyle name="Normal 17" xfId="2980"/>
    <cellStyle name="Normal 17 2" xfId="2981"/>
    <cellStyle name="Normal 18" xfId="2982"/>
    <cellStyle name="Normal 18 2" xfId="2983"/>
    <cellStyle name="Normal 19" xfId="2984"/>
    <cellStyle name="Normal 19 2" xfId="2985"/>
    <cellStyle name="Normal 2" xfId="4"/>
    <cellStyle name="Normal 2 10" xfId="2986"/>
    <cellStyle name="Normal 2 10 2" xfId="2987"/>
    <cellStyle name="Normal 2 11" xfId="2988"/>
    <cellStyle name="Normal 2 11 2" xfId="2989"/>
    <cellStyle name="Normal 2 12" xfId="2990"/>
    <cellStyle name="Normal 2 12 2" xfId="2991"/>
    <cellStyle name="Normal 2 13" xfId="2992"/>
    <cellStyle name="Normal 2 14" xfId="2993"/>
    <cellStyle name="Normal 2 15" xfId="2994"/>
    <cellStyle name="Normal 2 15 2" xfId="2995"/>
    <cellStyle name="Normal 2 15 3" xfId="2996"/>
    <cellStyle name="Normal 2 16" xfId="2997"/>
    <cellStyle name="Normal 2 16 2" xfId="2998"/>
    <cellStyle name="Normal 2 16 3" xfId="2999"/>
    <cellStyle name="Normal 2 17" xfId="3000"/>
    <cellStyle name="Normal 2 17 2" xfId="3001"/>
    <cellStyle name="Normal 2 17 3" xfId="3002"/>
    <cellStyle name="Normal 2 17 4" xfId="3003"/>
    <cellStyle name="Normal 2 18" xfId="3004"/>
    <cellStyle name="Normal 2 18 2" xfId="3005"/>
    <cellStyle name="Normal 2 18 3" xfId="3006"/>
    <cellStyle name="Normal 2 18 3 2" xfId="3007"/>
    <cellStyle name="Normal 2 18 4" xfId="3008"/>
    <cellStyle name="Normal 2 19" xfId="3009"/>
    <cellStyle name="Normal 2 19 2" xfId="3010"/>
    <cellStyle name="Normal 2 19 3" xfId="3011"/>
    <cellStyle name="Normal 2 2" xfId="6"/>
    <cellStyle name="Normal 2 2 2" xfId="3012"/>
    <cellStyle name="Normal 2 2 2 2" xfId="3013"/>
    <cellStyle name="Normal 2 2 2 2 2" xfId="3014"/>
    <cellStyle name="Normal 2 2 2 2 2 2" xfId="3015"/>
    <cellStyle name="Normal 2 2 2 2 2 2 2" xfId="3016"/>
    <cellStyle name="Normal 2 2 2 2 2 2 3" xfId="3017"/>
    <cellStyle name="Normal 2 2 2 2 2 2 4" xfId="3018"/>
    <cellStyle name="Normal 2 2 2 2 2 3" xfId="3019"/>
    <cellStyle name="Normal 2 2 2 2 2 4" xfId="3020"/>
    <cellStyle name="Normal 2 2 2 2 2_State APPENDIX_Planning Tables 2011-12" xfId="3021"/>
    <cellStyle name="Normal 2 2 2 2 3" xfId="3022"/>
    <cellStyle name="Normal 2 2 2 2 4" xfId="3023"/>
    <cellStyle name="Normal 2 2 2 3" xfId="3024"/>
    <cellStyle name="Normal 2 2 2 4" xfId="3025"/>
    <cellStyle name="Normal 2 2 2 5" xfId="3026"/>
    <cellStyle name="Normal 2 2 2 6" xfId="3027"/>
    <cellStyle name="Normal 2 2 2 6 2" xfId="3028"/>
    <cellStyle name="Normal 2 2 2 7" xfId="3029"/>
    <cellStyle name="Normal 2 2 2_State APPENDIX_Planning Tables 2011-12" xfId="3030"/>
    <cellStyle name="Normal 2 2 3" xfId="3031"/>
    <cellStyle name="Normal 2 2 3 2" xfId="3032"/>
    <cellStyle name="Normal 2 2 3 2 2" xfId="3033"/>
    <cellStyle name="Normal 2 2 3 2 2 2" xfId="3034"/>
    <cellStyle name="Normal 2 2 3 2 2 3" xfId="3035"/>
    <cellStyle name="Normal 2 2 3 2 3" xfId="3036"/>
    <cellStyle name="Normal 2 2 3 3" xfId="3037"/>
    <cellStyle name="Normal 2 2 3_State APPENDIX_Planning Tables 2011-12" xfId="3038"/>
    <cellStyle name="Normal 2 2 4" xfId="3039"/>
    <cellStyle name="Normal 2 2 5" xfId="3040"/>
    <cellStyle name="Normal 2 2 6" xfId="3041"/>
    <cellStyle name="Normal 2 2 7" xfId="3042"/>
    <cellStyle name="Normal 2 2_access_govt_aided" xfId="3043"/>
    <cellStyle name="Normal 2 20" xfId="3044"/>
    <cellStyle name="Normal 2 20 2" xfId="3045"/>
    <cellStyle name="Normal 2 20 3" xfId="3046"/>
    <cellStyle name="Normal 2 21" xfId="3047"/>
    <cellStyle name="Normal 2 21 2" xfId="3048"/>
    <cellStyle name="Normal 2 21 3" xfId="3049"/>
    <cellStyle name="Normal 2 22" xfId="3050"/>
    <cellStyle name="Normal 2 23" xfId="3051"/>
    <cellStyle name="Normal 2 24" xfId="3052"/>
    <cellStyle name="Normal 2 25" xfId="3053"/>
    <cellStyle name="Normal 2 26" xfId="3054"/>
    <cellStyle name="Normal 2 27" xfId="3055"/>
    <cellStyle name="Normal 2 28" xfId="3056"/>
    <cellStyle name="Normal 2 29" xfId="3057"/>
    <cellStyle name="Normal 2 3" xfId="3058"/>
    <cellStyle name="Normal 2 3 10" xfId="3059"/>
    <cellStyle name="Normal 2 3 10 2" xfId="3060"/>
    <cellStyle name="Normal 2 3 10 3" xfId="3061"/>
    <cellStyle name="Normal 2 3 10 4" xfId="3062"/>
    <cellStyle name="Normal 2 3 11" xfId="3063"/>
    <cellStyle name="Normal 2 3 11 2" xfId="3064"/>
    <cellStyle name="Normal 2 3 11 3" xfId="3065"/>
    <cellStyle name="Normal 2 3 11 4" xfId="3066"/>
    <cellStyle name="Normal 2 3 12" xfId="3067"/>
    <cellStyle name="Normal 2 3 12 2" xfId="3068"/>
    <cellStyle name="Normal 2 3 12 3" xfId="3069"/>
    <cellStyle name="Normal 2 3 12 4" xfId="3070"/>
    <cellStyle name="Normal 2 3 13" xfId="3071"/>
    <cellStyle name="Normal 2 3 13 2" xfId="3072"/>
    <cellStyle name="Normal 2 3 13 3" xfId="3073"/>
    <cellStyle name="Normal 2 3 13 4" xfId="3074"/>
    <cellStyle name="Normal 2 3 14" xfId="3075"/>
    <cellStyle name="Normal 2 3 14 2" xfId="3076"/>
    <cellStyle name="Normal 2 3 14 3" xfId="3077"/>
    <cellStyle name="Normal 2 3 14 4" xfId="3078"/>
    <cellStyle name="Normal 2 3 15" xfId="3079"/>
    <cellStyle name="Normal 2 3 15 2" xfId="3080"/>
    <cellStyle name="Normal 2 3 15 3" xfId="3081"/>
    <cellStyle name="Normal 2 3 15 4" xfId="3082"/>
    <cellStyle name="Normal 2 3 16" xfId="3083"/>
    <cellStyle name="Normal 2 3 16 2" xfId="3084"/>
    <cellStyle name="Normal 2 3 16 3" xfId="3085"/>
    <cellStyle name="Normal 2 3 16 4" xfId="3086"/>
    <cellStyle name="Normal 2 3 17" xfId="3087"/>
    <cellStyle name="Normal 2 3 17 2" xfId="3088"/>
    <cellStyle name="Normal 2 3 17 3" xfId="3089"/>
    <cellStyle name="Normal 2 3 17 4" xfId="3090"/>
    <cellStyle name="Normal 2 3 18" xfId="3091"/>
    <cellStyle name="Normal 2 3 18 2" xfId="3092"/>
    <cellStyle name="Normal 2 3 18 3" xfId="3093"/>
    <cellStyle name="Normal 2 3 18 4" xfId="3094"/>
    <cellStyle name="Normal 2 3 19" xfId="3095"/>
    <cellStyle name="Normal 2 3 19 2" xfId="3096"/>
    <cellStyle name="Normal 2 3 19 3" xfId="3097"/>
    <cellStyle name="Normal 2 3 19 4" xfId="3098"/>
    <cellStyle name="Normal 2 3 2" xfId="3099"/>
    <cellStyle name="Normal 2 3 2 2" xfId="3100"/>
    <cellStyle name="Normal 2 3 2 2 2" xfId="3101"/>
    <cellStyle name="Normal 2 3 2 2 2 2" xfId="3102"/>
    <cellStyle name="Normal 2 3 2 2 2 3" xfId="3103"/>
    <cellStyle name="Normal 2 3 2 2 3" xfId="3104"/>
    <cellStyle name="Normal 2 3 2 2 4" xfId="3105"/>
    <cellStyle name="Normal 2 3 2 3" xfId="3106"/>
    <cellStyle name="Normal 2 3 2 3 2" xfId="3107"/>
    <cellStyle name="Normal 2 3 2 3 3" xfId="3108"/>
    <cellStyle name="Normal 2 3 2 3 4" xfId="3109"/>
    <cellStyle name="Normal 2 3 2 4" xfId="3110"/>
    <cellStyle name="Normal 2 3 2 4 2" xfId="3111"/>
    <cellStyle name="Normal 2 3 2 4 3" xfId="3112"/>
    <cellStyle name="Normal 2 3 2 4 4" xfId="3113"/>
    <cellStyle name="Normal 2 3 2 5" xfId="3114"/>
    <cellStyle name="Normal 2 3 2 6" xfId="3115"/>
    <cellStyle name="Normal 2 3 2 7" xfId="3116"/>
    <cellStyle name="Normal 2 3 2 8" xfId="3117"/>
    <cellStyle name="Normal 2 3 2 9" xfId="3118"/>
    <cellStyle name="Normal 2 3 20" xfId="3119"/>
    <cellStyle name="Normal 2 3 20 2" xfId="3120"/>
    <cellStyle name="Normal 2 3 20 3" xfId="3121"/>
    <cellStyle name="Normal 2 3 20 4" xfId="3122"/>
    <cellStyle name="Normal 2 3 21" xfId="3123"/>
    <cellStyle name="Normal 2 3 21 2" xfId="3124"/>
    <cellStyle name="Normal 2 3 21 3" xfId="3125"/>
    <cellStyle name="Normal 2 3 21 4" xfId="3126"/>
    <cellStyle name="Normal 2 3 22" xfId="3127"/>
    <cellStyle name="Normal 2 3 22 2" xfId="3128"/>
    <cellStyle name="Normal 2 3 22 3" xfId="3129"/>
    <cellStyle name="Normal 2 3 22 4" xfId="3130"/>
    <cellStyle name="Normal 2 3 23" xfId="3131"/>
    <cellStyle name="Normal 2 3 23 2" xfId="3132"/>
    <cellStyle name="Normal 2 3 23 3" xfId="3133"/>
    <cellStyle name="Normal 2 3 23 4" xfId="3134"/>
    <cellStyle name="Normal 2 3 24" xfId="3135"/>
    <cellStyle name="Normal 2 3 24 2" xfId="3136"/>
    <cellStyle name="Normal 2 3 24 3" xfId="3137"/>
    <cellStyle name="Normal 2 3 24 4" xfId="3138"/>
    <cellStyle name="Normal 2 3 25" xfId="3139"/>
    <cellStyle name="Normal 2 3 25 2" xfId="3140"/>
    <cellStyle name="Normal 2 3 25 3" xfId="3141"/>
    <cellStyle name="Normal 2 3 25 4" xfId="3142"/>
    <cellStyle name="Normal 2 3 26" xfId="3143"/>
    <cellStyle name="Normal 2 3 26 2" xfId="3144"/>
    <cellStyle name="Normal 2 3 26 3" xfId="3145"/>
    <cellStyle name="Normal 2 3 26 4" xfId="3146"/>
    <cellStyle name="Normal 2 3 27" xfId="3147"/>
    <cellStyle name="Normal 2 3 27 2" xfId="3148"/>
    <cellStyle name="Normal 2 3 27 3" xfId="3149"/>
    <cellStyle name="Normal 2 3 27 4" xfId="3150"/>
    <cellStyle name="Normal 2 3 28" xfId="3151"/>
    <cellStyle name="Normal 2 3 28 2" xfId="3152"/>
    <cellStyle name="Normal 2 3 28 3" xfId="3153"/>
    <cellStyle name="Normal 2 3 28 4" xfId="3154"/>
    <cellStyle name="Normal 2 3 29" xfId="3155"/>
    <cellStyle name="Normal 2 3 29 2" xfId="3156"/>
    <cellStyle name="Normal 2 3 29 3" xfId="3157"/>
    <cellStyle name="Normal 2 3 29 4" xfId="3158"/>
    <cellStyle name="Normal 2 3 3" xfId="3159"/>
    <cellStyle name="Normal 2 3 3 2" xfId="3160"/>
    <cellStyle name="Normal 2 3 3 2 2" xfId="3161"/>
    <cellStyle name="Normal 2 3 3 2 3" xfId="3162"/>
    <cellStyle name="Normal 2 3 3 2 4" xfId="3163"/>
    <cellStyle name="Normal 2 3 3 3" xfId="3164"/>
    <cellStyle name="Normal 2 3 3 3 2" xfId="3165"/>
    <cellStyle name="Normal 2 3 3 3 3" xfId="3166"/>
    <cellStyle name="Normal 2 3 3 3 4" xfId="3167"/>
    <cellStyle name="Normal 2 3 3 4" xfId="3168"/>
    <cellStyle name="Normal 2 3 3 4 2" xfId="3169"/>
    <cellStyle name="Normal 2 3 3 4 3" xfId="3170"/>
    <cellStyle name="Normal 2 3 3 4 4" xfId="3171"/>
    <cellStyle name="Normal 2 3 3 5" xfId="3172"/>
    <cellStyle name="Normal 2 3 3 6" xfId="3173"/>
    <cellStyle name="Normal 2 3 3 7" xfId="3174"/>
    <cellStyle name="Normal 2 3 3 8" xfId="3175"/>
    <cellStyle name="Normal 2 3 3 9" xfId="3176"/>
    <cellStyle name="Normal 2 3 30" xfId="3177"/>
    <cellStyle name="Normal 2 3 30 2" xfId="3178"/>
    <cellStyle name="Normal 2 3 30 3" xfId="3179"/>
    <cellStyle name="Normal 2 3 30 4" xfId="3180"/>
    <cellStyle name="Normal 2 3 31" xfId="3181"/>
    <cellStyle name="Normal 2 3 31 2" xfId="3182"/>
    <cellStyle name="Normal 2 3 31 3" xfId="3183"/>
    <cellStyle name="Normal 2 3 31 4" xfId="3184"/>
    <cellStyle name="Normal 2 3 32" xfId="3185"/>
    <cellStyle name="Normal 2 3 32 2" xfId="3186"/>
    <cellStyle name="Normal 2 3 32 3" xfId="3187"/>
    <cellStyle name="Normal 2 3 32 4" xfId="3188"/>
    <cellStyle name="Normal 2 3 33" xfId="3189"/>
    <cellStyle name="Normal 2 3 33 2" xfId="3190"/>
    <cellStyle name="Normal 2 3 33 3" xfId="3191"/>
    <cellStyle name="Normal 2 3 33 4" xfId="3192"/>
    <cellStyle name="Normal 2 3 34" xfId="3193"/>
    <cellStyle name="Normal 2 3 34 2" xfId="3194"/>
    <cellStyle name="Normal 2 3 34 3" xfId="3195"/>
    <cellStyle name="Normal 2 3 34 4" xfId="3196"/>
    <cellStyle name="Normal 2 3 35" xfId="3197"/>
    <cellStyle name="Normal 2 3 35 2" xfId="3198"/>
    <cellStyle name="Normal 2 3 35 3" xfId="3199"/>
    <cellStyle name="Normal 2 3 35 4" xfId="3200"/>
    <cellStyle name="Normal 2 3 36" xfId="3201"/>
    <cellStyle name="Normal 2 3 36 2" xfId="3202"/>
    <cellStyle name="Normal 2 3 36 3" xfId="3203"/>
    <cellStyle name="Normal 2 3 36 4" xfId="3204"/>
    <cellStyle name="Normal 2 3 37" xfId="3205"/>
    <cellStyle name="Normal 2 3 37 2" xfId="3206"/>
    <cellStyle name="Normal 2 3 37 3" xfId="3207"/>
    <cellStyle name="Normal 2 3 37 4" xfId="3208"/>
    <cellStyle name="Normal 2 3 38" xfId="3209"/>
    <cellStyle name="Normal 2 3 38 2" xfId="3210"/>
    <cellStyle name="Normal 2 3 38 3" xfId="3211"/>
    <cellStyle name="Normal 2 3 38 4" xfId="3212"/>
    <cellStyle name="Normal 2 3 39" xfId="3213"/>
    <cellStyle name="Normal 2 3 39 2" xfId="3214"/>
    <cellStyle name="Normal 2 3 39 3" xfId="3215"/>
    <cellStyle name="Normal 2 3 39 4" xfId="3216"/>
    <cellStyle name="Normal 2 3 4" xfId="3217"/>
    <cellStyle name="Normal 2 3 4 2" xfId="3218"/>
    <cellStyle name="Normal 2 3 4 2 2" xfId="3219"/>
    <cellStyle name="Normal 2 3 4 2 3" xfId="3220"/>
    <cellStyle name="Normal 2 3 4 3" xfId="3221"/>
    <cellStyle name="Normal 2 3 4 3 2" xfId="3222"/>
    <cellStyle name="Normal 2 3 4 3 3" xfId="3223"/>
    <cellStyle name="Normal 2 3 4 4" xfId="3224"/>
    <cellStyle name="Normal 2 3 4 5" xfId="3225"/>
    <cellStyle name="Normal 2 3 40" xfId="3226"/>
    <cellStyle name="Normal 2 3 40 2" xfId="3227"/>
    <cellStyle name="Normal 2 3 40 3" xfId="3228"/>
    <cellStyle name="Normal 2 3 40 4" xfId="3229"/>
    <cellStyle name="Normal 2 3 41" xfId="3230"/>
    <cellStyle name="Normal 2 3 41 2" xfId="3231"/>
    <cellStyle name="Normal 2 3 41 3" xfId="3232"/>
    <cellStyle name="Normal 2 3 41 4" xfId="3233"/>
    <cellStyle name="Normal 2 3 42" xfId="3234"/>
    <cellStyle name="Normal 2 3 42 2" xfId="3235"/>
    <cellStyle name="Normal 2 3 42 3" xfId="3236"/>
    <cellStyle name="Normal 2 3 42 4" xfId="3237"/>
    <cellStyle name="Normal 2 3 43" xfId="3238"/>
    <cellStyle name="Normal 2 3 43 2" xfId="3239"/>
    <cellStyle name="Normal 2 3 43 3" xfId="3240"/>
    <cellStyle name="Normal 2 3 43 4" xfId="3241"/>
    <cellStyle name="Normal 2 3 44" xfId="3242"/>
    <cellStyle name="Normal 2 3 44 2" xfId="3243"/>
    <cellStyle name="Normal 2 3 44 3" xfId="3244"/>
    <cellStyle name="Normal 2 3 44 4" xfId="3245"/>
    <cellStyle name="Normal 2 3 45" xfId="3246"/>
    <cellStyle name="Normal 2 3 46" xfId="3247"/>
    <cellStyle name="Normal 2 3 47" xfId="3248"/>
    <cellStyle name="Normal 2 3 48" xfId="3249"/>
    <cellStyle name="Normal 2 3 49" xfId="3250"/>
    <cellStyle name="Normal 2 3 5" xfId="3251"/>
    <cellStyle name="Normal 2 3 5 2" xfId="3252"/>
    <cellStyle name="Normal 2 3 5 3" xfId="3253"/>
    <cellStyle name="Normal 2 3 5 4" xfId="3254"/>
    <cellStyle name="Normal 2 3 6" xfId="3255"/>
    <cellStyle name="Normal 2 3 6 2" xfId="3256"/>
    <cellStyle name="Normal 2 3 6 3" xfId="3257"/>
    <cellStyle name="Normal 2 3 6 4" xfId="3258"/>
    <cellStyle name="Normal 2 3 7" xfId="3259"/>
    <cellStyle name="Normal 2 3 7 2" xfId="3260"/>
    <cellStyle name="Normal 2 3 7 3" xfId="3261"/>
    <cellStyle name="Normal 2 3 7 4" xfId="3262"/>
    <cellStyle name="Normal 2 3 8" xfId="3263"/>
    <cellStyle name="Normal 2 3 8 2" xfId="3264"/>
    <cellStyle name="Normal 2 3 8 3" xfId="3265"/>
    <cellStyle name="Normal 2 3 8 4" xfId="3266"/>
    <cellStyle name="Normal 2 3 9" xfId="3267"/>
    <cellStyle name="Normal 2 3 9 2" xfId="3268"/>
    <cellStyle name="Normal 2 3 9 3" xfId="3269"/>
    <cellStyle name="Normal 2 3 9 4" xfId="3270"/>
    <cellStyle name="Normal 2 3_A" xfId="3271"/>
    <cellStyle name="Normal 2 30" xfId="3272"/>
    <cellStyle name="Normal 2 31" xfId="3273"/>
    <cellStyle name="Normal 2 32" xfId="3274"/>
    <cellStyle name="Normal 2 33" xfId="3275"/>
    <cellStyle name="Normal 2 34" xfId="3276"/>
    <cellStyle name="Normal 2 35" xfId="3277"/>
    <cellStyle name="Normal 2 36" xfId="3278"/>
    <cellStyle name="Normal 2 37" xfId="3279"/>
    <cellStyle name="Normal 2 38" xfId="3280"/>
    <cellStyle name="Normal 2 39" xfId="3281"/>
    <cellStyle name="Normal 2 39 2" xfId="3282"/>
    <cellStyle name="Normal 2 39 3" xfId="3283"/>
    <cellStyle name="Normal 2 39 4" xfId="3284"/>
    <cellStyle name="Normal 2 4" xfId="3285"/>
    <cellStyle name="Normal 2 4 10" xfId="3286"/>
    <cellStyle name="Normal 2 4 2" xfId="3287"/>
    <cellStyle name="Normal 2 4 2 2" xfId="3288"/>
    <cellStyle name="Normal 2 4 2 2 2" xfId="3289"/>
    <cellStyle name="Normal 2 4 2 2 3" xfId="3290"/>
    <cellStyle name="Normal 2 4 2 3" xfId="3291"/>
    <cellStyle name="Normal 2 4 2 4" xfId="3292"/>
    <cellStyle name="Normal 2 4 3" xfId="3293"/>
    <cellStyle name="Normal 2 4 3 2" xfId="3294"/>
    <cellStyle name="Normal 2 4 3 3" xfId="3295"/>
    <cellStyle name="Normal 2 4 4" xfId="3296"/>
    <cellStyle name="Normal 2 4 5" xfId="3297"/>
    <cellStyle name="Normal 2 4 6" xfId="3298"/>
    <cellStyle name="Normal 2 4 7" xfId="3299"/>
    <cellStyle name="Normal 2 4 8" xfId="3300"/>
    <cellStyle name="Normal 2 4 9" xfId="3301"/>
    <cellStyle name="Normal 2 4_State APPENDIX_Planning Tables 2011-12" xfId="3302"/>
    <cellStyle name="Normal 2 40" xfId="3303"/>
    <cellStyle name="Normal 2 5" xfId="3304"/>
    <cellStyle name="Normal 2 5 2" xfId="3305"/>
    <cellStyle name="Normal 2 5 3" xfId="3306"/>
    <cellStyle name="Normal 2 5 4" xfId="3307"/>
    <cellStyle name="Normal 2 5 5" xfId="3308"/>
    <cellStyle name="Normal 2 5 6" xfId="3309"/>
    <cellStyle name="Normal 2 5 7" xfId="3310"/>
    <cellStyle name="Normal 2 5 8" xfId="3311"/>
    <cellStyle name="Normal 2 6" xfId="3312"/>
    <cellStyle name="Normal 2 6 2" xfId="3313"/>
    <cellStyle name="Normal 2 6 2 2" xfId="3314"/>
    <cellStyle name="Normal 2 6 3" xfId="3315"/>
    <cellStyle name="Normal 2 6 4" xfId="3316"/>
    <cellStyle name="Normal 2 7" xfId="3317"/>
    <cellStyle name="Normal 2 7 2" xfId="3318"/>
    <cellStyle name="Normal 2 7 2 2" xfId="3319"/>
    <cellStyle name="Normal 2 7 2 2 2" xfId="3320"/>
    <cellStyle name="Normal 2 7 2 2 2 2" xfId="3321"/>
    <cellStyle name="Normal 2 7 2 2 3" xfId="3322"/>
    <cellStyle name="Normal 2 7 2 3" xfId="3323"/>
    <cellStyle name="Normal 2 7 2 4" xfId="3324"/>
    <cellStyle name="Normal 2 7 2 4 2" xfId="3325"/>
    <cellStyle name="Normal 2 7 3" xfId="3326"/>
    <cellStyle name="Normal 2 7 3 2" xfId="3327"/>
    <cellStyle name="Normal 2 7 3 2 2" xfId="3328"/>
    <cellStyle name="Normal 2 7 3 3" xfId="3329"/>
    <cellStyle name="Normal 2 7 4" xfId="3330"/>
    <cellStyle name="Normal 2 7 4 2" xfId="3331"/>
    <cellStyle name="Normal 2 8" xfId="3332"/>
    <cellStyle name="Normal 2 8 2" xfId="3333"/>
    <cellStyle name="Normal 2 8 3" xfId="3334"/>
    <cellStyle name="Normal 2 8 4" xfId="3335"/>
    <cellStyle name="Normal 2 9" xfId="3336"/>
    <cellStyle name="Normal 2 9 2" xfId="3337"/>
    <cellStyle name="Normal 2 9 2 2" xfId="3338"/>
    <cellStyle name="Normal 2 9 3" xfId="3339"/>
    <cellStyle name="Normal 2_Annex Q - QPR for March 2011" xfId="3340"/>
    <cellStyle name="Normal 20" xfId="3341"/>
    <cellStyle name="Normal 20 2" xfId="3342"/>
    <cellStyle name="Normal 21" xfId="3343"/>
    <cellStyle name="Normal 21 2" xfId="3344"/>
    <cellStyle name="Normal 22" xfId="3345"/>
    <cellStyle name="Normal 22 2" xfId="3346"/>
    <cellStyle name="Normal 23" xfId="3347"/>
    <cellStyle name="Normal 23 2" xfId="3348"/>
    <cellStyle name="Normal 24" xfId="3349"/>
    <cellStyle name="Normal 24 2" xfId="3350"/>
    <cellStyle name="Normal 25" xfId="3351"/>
    <cellStyle name="Normal 25 2" xfId="3352"/>
    <cellStyle name="Normal 26" xfId="3353"/>
    <cellStyle name="Normal 26 2" xfId="3354"/>
    <cellStyle name="Normal 27" xfId="3355"/>
    <cellStyle name="Normal 27 2" xfId="3356"/>
    <cellStyle name="Normal 28" xfId="3357"/>
    <cellStyle name="Normal 28 2" xfId="3358"/>
    <cellStyle name="Normal 29" xfId="3359"/>
    <cellStyle name="Normal 29 2" xfId="3360"/>
    <cellStyle name="Normal 3" xfId="3"/>
    <cellStyle name="Normal 3 10" xfId="3361"/>
    <cellStyle name="Normal 3 10 2" xfId="3362"/>
    <cellStyle name="Normal 3 10 2 2" xfId="3363"/>
    <cellStyle name="Normal 3 10 3" xfId="3364"/>
    <cellStyle name="Normal 3 10 4" xfId="3365"/>
    <cellStyle name="Normal 3 11" xfId="3366"/>
    <cellStyle name="Normal 3 11 2" xfId="3367"/>
    <cellStyle name="Normal 3 11 3" xfId="3368"/>
    <cellStyle name="Normal 3 11 4" xfId="3369"/>
    <cellStyle name="Normal 3 12" xfId="3370"/>
    <cellStyle name="Normal 3 12 2" xfId="3371"/>
    <cellStyle name="Normal 3 12 3" xfId="3372"/>
    <cellStyle name="Normal 3 12 4" xfId="3373"/>
    <cellStyle name="Normal 3 13" xfId="3374"/>
    <cellStyle name="Normal 3 13 2" xfId="3375"/>
    <cellStyle name="Normal 3 13 3" xfId="3376"/>
    <cellStyle name="Normal 3 13 4" xfId="3377"/>
    <cellStyle name="Normal 3 14" xfId="3378"/>
    <cellStyle name="Normal 3 14 2" xfId="3379"/>
    <cellStyle name="Normal 3 14 3" xfId="3380"/>
    <cellStyle name="Normal 3 14 4" xfId="3381"/>
    <cellStyle name="Normal 3 15" xfId="3382"/>
    <cellStyle name="Normal 3 15 2" xfId="3383"/>
    <cellStyle name="Normal 3 15 3" xfId="3384"/>
    <cellStyle name="Normal 3 15 4" xfId="3385"/>
    <cellStyle name="Normal 3 16" xfId="3386"/>
    <cellStyle name="Normal 3 16 2" xfId="3387"/>
    <cellStyle name="Normal 3 16 3" xfId="3388"/>
    <cellStyle name="Normal 3 16 4" xfId="3389"/>
    <cellStyle name="Normal 3 17" xfId="3390"/>
    <cellStyle name="Normal 3 17 2" xfId="3391"/>
    <cellStyle name="Normal 3 17 3" xfId="3392"/>
    <cellStyle name="Normal 3 17 4" xfId="3393"/>
    <cellStyle name="Normal 3 18" xfId="3394"/>
    <cellStyle name="Normal 3 18 2" xfId="3395"/>
    <cellStyle name="Normal 3 18 3" xfId="3396"/>
    <cellStyle name="Normal 3 18 4" xfId="3397"/>
    <cellStyle name="Normal 3 19" xfId="3398"/>
    <cellStyle name="Normal 3 19 2" xfId="3399"/>
    <cellStyle name="Normal 3 19 3" xfId="3400"/>
    <cellStyle name="Normal 3 19 4" xfId="3401"/>
    <cellStyle name="Normal 3 2" xfId="5"/>
    <cellStyle name="Normal 3 2 2" xfId="3402"/>
    <cellStyle name="Normal 3 2 3" xfId="3403"/>
    <cellStyle name="Normal 3 2 3 2" xfId="3404"/>
    <cellStyle name="Normal 3 20" xfId="3405"/>
    <cellStyle name="Normal 3 20 2" xfId="3406"/>
    <cellStyle name="Normal 3 20 3" xfId="3407"/>
    <cellStyle name="Normal 3 20 4" xfId="3408"/>
    <cellStyle name="Normal 3 21" xfId="3409"/>
    <cellStyle name="Normal 3 21 2" xfId="3410"/>
    <cellStyle name="Normal 3 21 3" xfId="3411"/>
    <cellStyle name="Normal 3 21 4" xfId="3412"/>
    <cellStyle name="Normal 3 22" xfId="3413"/>
    <cellStyle name="Normal 3 22 2" xfId="3414"/>
    <cellStyle name="Normal 3 22 3" xfId="3415"/>
    <cellStyle name="Normal 3 22 4" xfId="3416"/>
    <cellStyle name="Normal 3 23" xfId="3417"/>
    <cellStyle name="Normal 3 23 2" xfId="3418"/>
    <cellStyle name="Normal 3 23 3" xfId="3419"/>
    <cellStyle name="Normal 3 23 4" xfId="3420"/>
    <cellStyle name="Normal 3 24" xfId="3421"/>
    <cellStyle name="Normal 3 24 2" xfId="3422"/>
    <cellStyle name="Normal 3 24 3" xfId="3423"/>
    <cellStyle name="Normal 3 24 4" xfId="3424"/>
    <cellStyle name="Normal 3 25" xfId="3425"/>
    <cellStyle name="Normal 3 25 2" xfId="3426"/>
    <cellStyle name="Normal 3 25 3" xfId="3427"/>
    <cellStyle name="Normal 3 25 4" xfId="3428"/>
    <cellStyle name="Normal 3 26" xfId="3429"/>
    <cellStyle name="Normal 3 26 2" xfId="3430"/>
    <cellStyle name="Normal 3 26 3" xfId="3431"/>
    <cellStyle name="Normal 3 26 4" xfId="3432"/>
    <cellStyle name="Normal 3 27" xfId="3433"/>
    <cellStyle name="Normal 3 27 2" xfId="3434"/>
    <cellStyle name="Normal 3 27 3" xfId="3435"/>
    <cellStyle name="Normal 3 27 4" xfId="3436"/>
    <cellStyle name="Normal 3 28" xfId="3437"/>
    <cellStyle name="Normal 3 28 2" xfId="3438"/>
    <cellStyle name="Normal 3 28 3" xfId="3439"/>
    <cellStyle name="Normal 3 28 4" xfId="3440"/>
    <cellStyle name="Normal 3 29" xfId="3441"/>
    <cellStyle name="Normal 3 29 2" xfId="3442"/>
    <cellStyle name="Normal 3 29 3" xfId="3443"/>
    <cellStyle name="Normal 3 29 4" xfId="3444"/>
    <cellStyle name="Normal 3 3" xfId="3445"/>
    <cellStyle name="Normal 3 3 2" xfId="3446"/>
    <cellStyle name="Normal 3 3 2 2" xfId="3447"/>
    <cellStyle name="Normal 3 3 2 3" xfId="3448"/>
    <cellStyle name="Normal 3 3 2 4" xfId="3449"/>
    <cellStyle name="Normal 3 3 3" xfId="3450"/>
    <cellStyle name="Normal 3 3 3 2" xfId="3451"/>
    <cellStyle name="Normal 3 3 3 3" xfId="3452"/>
    <cellStyle name="Normal 3 3 3 4" xfId="3453"/>
    <cellStyle name="Normal 3 3 4" xfId="3454"/>
    <cellStyle name="Normal 3 3 4 2" xfId="3455"/>
    <cellStyle name="Normal 3 3 4 3" xfId="3456"/>
    <cellStyle name="Normal 3 3 4 4" xfId="3457"/>
    <cellStyle name="Normal 3 3 5" xfId="3458"/>
    <cellStyle name="Normal 3 3 6" xfId="3459"/>
    <cellStyle name="Normal 3 3 7" xfId="3460"/>
    <cellStyle name="Normal 3 3 8" xfId="3461"/>
    <cellStyle name="Normal 3 3 9" xfId="3462"/>
    <cellStyle name="Normal 3 30" xfId="3463"/>
    <cellStyle name="Normal 3 30 2" xfId="3464"/>
    <cellStyle name="Normal 3 30 3" xfId="3465"/>
    <cellStyle name="Normal 3 30 4" xfId="3466"/>
    <cellStyle name="Normal 3 31" xfId="3467"/>
    <cellStyle name="Normal 3 31 2" xfId="3468"/>
    <cellStyle name="Normal 3 31 3" xfId="3469"/>
    <cellStyle name="Normal 3 31 4" xfId="3470"/>
    <cellStyle name="Normal 3 32" xfId="3471"/>
    <cellStyle name="Normal 3 32 2" xfId="3472"/>
    <cellStyle name="Normal 3 32 3" xfId="3473"/>
    <cellStyle name="Normal 3 32 4" xfId="3474"/>
    <cellStyle name="Normal 3 33" xfId="3475"/>
    <cellStyle name="Normal 3 33 2" xfId="3476"/>
    <cellStyle name="Normal 3 33 3" xfId="3477"/>
    <cellStyle name="Normal 3 33 4" xfId="3478"/>
    <cellStyle name="Normal 3 34" xfId="3479"/>
    <cellStyle name="Normal 3 34 2" xfId="3480"/>
    <cellStyle name="Normal 3 34 3" xfId="3481"/>
    <cellStyle name="Normal 3 34 4" xfId="3482"/>
    <cellStyle name="Normal 3 35" xfId="3483"/>
    <cellStyle name="Normal 3 35 2" xfId="3484"/>
    <cellStyle name="Normal 3 35 3" xfId="3485"/>
    <cellStyle name="Normal 3 35 4" xfId="3486"/>
    <cellStyle name="Normal 3 36" xfId="3487"/>
    <cellStyle name="Normal 3 36 2" xfId="3488"/>
    <cellStyle name="Normal 3 36 3" xfId="3489"/>
    <cellStyle name="Normal 3 36 4" xfId="3490"/>
    <cellStyle name="Normal 3 37" xfId="3491"/>
    <cellStyle name="Normal 3 37 2" xfId="3492"/>
    <cellStyle name="Normal 3 37 3" xfId="3493"/>
    <cellStyle name="Normal 3 37 4" xfId="3494"/>
    <cellStyle name="Normal 3 38" xfId="3495"/>
    <cellStyle name="Normal 3 38 2" xfId="3496"/>
    <cellStyle name="Normal 3 38 3" xfId="3497"/>
    <cellStyle name="Normal 3 38 4" xfId="3498"/>
    <cellStyle name="Normal 3 39" xfId="3499"/>
    <cellStyle name="Normal 3 39 2" xfId="3500"/>
    <cellStyle name="Normal 3 39 3" xfId="3501"/>
    <cellStyle name="Normal 3 39 4" xfId="3502"/>
    <cellStyle name="Normal 3 4" xfId="3503"/>
    <cellStyle name="Normal 3 4 2" xfId="3504"/>
    <cellStyle name="Normal 3 4 3" xfId="3505"/>
    <cellStyle name="Normal 3 4 4" xfId="3506"/>
    <cellStyle name="Normal 3 4 5" xfId="3507"/>
    <cellStyle name="Normal 3 4 6" xfId="3508"/>
    <cellStyle name="Normal 3 40" xfId="3509"/>
    <cellStyle name="Normal 3 40 2" xfId="3510"/>
    <cellStyle name="Normal 3 40 3" xfId="3511"/>
    <cellStyle name="Normal 3 40 4" xfId="3512"/>
    <cellStyle name="Normal 3 41" xfId="3513"/>
    <cellStyle name="Normal 3 41 2" xfId="3514"/>
    <cellStyle name="Normal 3 41 3" xfId="3515"/>
    <cellStyle name="Normal 3 41 4" xfId="3516"/>
    <cellStyle name="Normal 3 42" xfId="3517"/>
    <cellStyle name="Normal 3 42 2" xfId="3518"/>
    <cellStyle name="Normal 3 42 3" xfId="3519"/>
    <cellStyle name="Normal 3 42 4" xfId="3520"/>
    <cellStyle name="Normal 3 43" xfId="3521"/>
    <cellStyle name="Normal 3 43 2" xfId="3522"/>
    <cellStyle name="Normal 3 43 3" xfId="3523"/>
    <cellStyle name="Normal 3 43 4" xfId="3524"/>
    <cellStyle name="Normal 3 44" xfId="3525"/>
    <cellStyle name="Normal 3 44 2" xfId="3526"/>
    <cellStyle name="Normal 3 44 3" xfId="3527"/>
    <cellStyle name="Normal 3 44 4" xfId="3528"/>
    <cellStyle name="Normal 3 45" xfId="3529"/>
    <cellStyle name="Normal 3 46" xfId="3530"/>
    <cellStyle name="Normal 3 47" xfId="3531"/>
    <cellStyle name="Normal 3 48" xfId="3532"/>
    <cellStyle name="Normal 3 49" xfId="3533"/>
    <cellStyle name="Normal 3 5" xfId="3534"/>
    <cellStyle name="Normal 3 5 2" xfId="3535"/>
    <cellStyle name="Normal 3 5 3" xfId="3536"/>
    <cellStyle name="Normal 3 5 4" xfId="3537"/>
    <cellStyle name="Normal 3 6" xfId="3538"/>
    <cellStyle name="Normal 3 6 2" xfId="3539"/>
    <cellStyle name="Normal 3 6 3" xfId="3540"/>
    <cellStyle name="Normal 3 6 4" xfId="3541"/>
    <cellStyle name="Normal 3 7" xfId="3542"/>
    <cellStyle name="Normal 3 7 2" xfId="3543"/>
    <cellStyle name="Normal 3 7 3" xfId="3544"/>
    <cellStyle name="Normal 3 7 4" xfId="3545"/>
    <cellStyle name="Normal 3 8" xfId="3546"/>
    <cellStyle name="Normal 3 8 2" xfId="3547"/>
    <cellStyle name="Normal 3 8 3" xfId="3548"/>
    <cellStyle name="Normal 3 8 4" xfId="3549"/>
    <cellStyle name="Normal 3 9" xfId="3550"/>
    <cellStyle name="Normal 3 9 2" xfId="3551"/>
    <cellStyle name="Normal 3 9 3" xfId="3552"/>
    <cellStyle name="Normal 3 9 4" xfId="3553"/>
    <cellStyle name="Normal 3_Annex Q - QPR for March 2011" xfId="3554"/>
    <cellStyle name="Normal 30" xfId="3555"/>
    <cellStyle name="Normal 30 2" xfId="3556"/>
    <cellStyle name="Normal 31" xfId="3557"/>
    <cellStyle name="Normal 31 2" xfId="3558"/>
    <cellStyle name="Normal 32" xfId="3559"/>
    <cellStyle name="Normal 32 2" xfId="3560"/>
    <cellStyle name="Normal 33" xfId="3561"/>
    <cellStyle name="Normal 33 2" xfId="3562"/>
    <cellStyle name="Normal 33 3" xfId="3563"/>
    <cellStyle name="Normal 34" xfId="3564"/>
    <cellStyle name="Normal 34 2" xfId="3565"/>
    <cellStyle name="Normal 34 2 2" xfId="3566"/>
    <cellStyle name="Normal 34 3" xfId="3567"/>
    <cellStyle name="Normal 34 4" xfId="3568"/>
    <cellStyle name="Normal 34 4 2" xfId="3569"/>
    <cellStyle name="Normal 34 5" xfId="3570"/>
    <cellStyle name="Normal 34_A" xfId="3571"/>
    <cellStyle name="Normal 35" xfId="3572"/>
    <cellStyle name="Normal 35 2" xfId="3573"/>
    <cellStyle name="Normal 36" xfId="3574"/>
    <cellStyle name="Normal 37" xfId="3575"/>
    <cellStyle name="Normal 38" xfId="3576"/>
    <cellStyle name="Normal 39" xfId="3577"/>
    <cellStyle name="Normal 4" xfId="3578"/>
    <cellStyle name="Normal 4 2" xfId="3579"/>
    <cellStyle name="Normal 4 2 10" xfId="3580"/>
    <cellStyle name="Normal 4 2 10 2" xfId="3581"/>
    <cellStyle name="Normal 4 2 10 2 2" xfId="3582"/>
    <cellStyle name="Normal 4 2 10 2 3" xfId="3583"/>
    <cellStyle name="Normal 4 2 10 2 4" xfId="8"/>
    <cellStyle name="Normal 4 2 10 2 5" xfId="3584"/>
    <cellStyle name="Normal 4 2 10 2 6" xfId="3585"/>
    <cellStyle name="Normal 4 2 10 3" xfId="3586"/>
    <cellStyle name="Normal 4 2 10 3 2" xfId="10"/>
    <cellStyle name="Normal 4 2 10 4" xfId="3587"/>
    <cellStyle name="Normal 4 2 11" xfId="3588"/>
    <cellStyle name="Normal 4 2 11 2" xfId="3589"/>
    <cellStyle name="Normal 4 2 11 3" xfId="3590"/>
    <cellStyle name="Normal 4 2 12" xfId="3591"/>
    <cellStyle name="Normal 4 2 12 2" xfId="3592"/>
    <cellStyle name="Normal 4 2 12 3" xfId="3593"/>
    <cellStyle name="Normal 4 2 13" xfId="3594"/>
    <cellStyle name="Normal 4 2 13 2" xfId="3595"/>
    <cellStyle name="Normal 4 2 13 3" xfId="3596"/>
    <cellStyle name="Normal 4 2 14" xfId="3597"/>
    <cellStyle name="Normal 4 2 14 2" xfId="3598"/>
    <cellStyle name="Normal 4 2 14 3" xfId="3599"/>
    <cellStyle name="Normal 4 2 15" xfId="3600"/>
    <cellStyle name="Normal 4 2 15 2" xfId="3601"/>
    <cellStyle name="Normal 4 2 15 3" xfId="3602"/>
    <cellStyle name="Normal 4 2 16" xfId="3603"/>
    <cellStyle name="Normal 4 2 16 2" xfId="3604"/>
    <cellStyle name="Normal 4 2 16 3" xfId="3605"/>
    <cellStyle name="Normal 4 2 17" xfId="3606"/>
    <cellStyle name="Normal 4 2 17 2" xfId="3607"/>
    <cellStyle name="Normal 4 2 17 3" xfId="3608"/>
    <cellStyle name="Normal 4 2 18" xfId="3609"/>
    <cellStyle name="Normal 4 2 18 2" xfId="3610"/>
    <cellStyle name="Normal 4 2 18 3" xfId="3611"/>
    <cellStyle name="Normal 4 2 19" xfId="3612"/>
    <cellStyle name="Normal 4 2 19 2" xfId="3613"/>
    <cellStyle name="Normal 4 2 19 3" xfId="3614"/>
    <cellStyle name="Normal 4 2 2" xfId="3615"/>
    <cellStyle name="Normal 4 2 2 2" xfId="3616"/>
    <cellStyle name="Normal 4 2 2 2 2" xfId="9"/>
    <cellStyle name="Normal 4 2 2 2 3" xfId="3617"/>
    <cellStyle name="Normal 4 2 2 2 4" xfId="3618"/>
    <cellStyle name="Normal 4 2 2 3" xfId="3619"/>
    <cellStyle name="Normal 4 2 20" xfId="3620"/>
    <cellStyle name="Normal 4 2 20 2" xfId="3621"/>
    <cellStyle name="Normal 4 2 20 3" xfId="3622"/>
    <cellStyle name="Normal 4 2 21" xfId="3623"/>
    <cellStyle name="Normal 4 2 21 2" xfId="3624"/>
    <cellStyle name="Normal 4 2 21 3" xfId="3625"/>
    <cellStyle name="Normal 4 2 22" xfId="3626"/>
    <cellStyle name="Normal 4 2 22 2" xfId="3627"/>
    <cellStyle name="Normal 4 2 22 3" xfId="3628"/>
    <cellStyle name="Normal 4 2 23" xfId="3629"/>
    <cellStyle name="Normal 4 2 23 2" xfId="3630"/>
    <cellStyle name="Normal 4 2 23 3" xfId="3631"/>
    <cellStyle name="Normal 4 2 24" xfId="3632"/>
    <cellStyle name="Normal 4 2 24 2" xfId="3633"/>
    <cellStyle name="Normal 4 2 24 3" xfId="3634"/>
    <cellStyle name="Normal 4 2 25" xfId="3635"/>
    <cellStyle name="Normal 4 2 25 2" xfId="3636"/>
    <cellStyle name="Normal 4 2 25 3" xfId="3637"/>
    <cellStyle name="Normal 4 2 26" xfId="3638"/>
    <cellStyle name="Normal 4 2 26 2" xfId="3639"/>
    <cellStyle name="Normal 4 2 26 3" xfId="3640"/>
    <cellStyle name="Normal 4 2 27" xfId="3641"/>
    <cellStyle name="Normal 4 2 27 2" xfId="3642"/>
    <cellStyle name="Normal 4 2 27 3" xfId="3643"/>
    <cellStyle name="Normal 4 2 28" xfId="3644"/>
    <cellStyle name="Normal 4 2 28 2" xfId="3645"/>
    <cellStyle name="Normal 4 2 28 3" xfId="3646"/>
    <cellStyle name="Normal 4 2 29" xfId="3647"/>
    <cellStyle name="Normal 4 2 29 2" xfId="3648"/>
    <cellStyle name="Normal 4 2 29 3" xfId="3649"/>
    <cellStyle name="Normal 4 2 3" xfId="3650"/>
    <cellStyle name="Normal 4 2 3 2" xfId="3651"/>
    <cellStyle name="Normal 4 2 3 3" xfId="3652"/>
    <cellStyle name="Normal 4 2 30" xfId="3653"/>
    <cellStyle name="Normal 4 2 30 2" xfId="3654"/>
    <cellStyle name="Normal 4 2 30 3" xfId="3655"/>
    <cellStyle name="Normal 4 2 31" xfId="3656"/>
    <cellStyle name="Normal 4 2 31 2" xfId="3657"/>
    <cellStyle name="Normal 4 2 31 3" xfId="3658"/>
    <cellStyle name="Normal 4 2 32" xfId="3659"/>
    <cellStyle name="Normal 4 2 32 2" xfId="3660"/>
    <cellStyle name="Normal 4 2 32 3" xfId="3661"/>
    <cellStyle name="Normal 4 2 33" xfId="3662"/>
    <cellStyle name="Normal 4 2 33 2" xfId="3663"/>
    <cellStyle name="Normal 4 2 33 3" xfId="3664"/>
    <cellStyle name="Normal 4 2 34" xfId="3665"/>
    <cellStyle name="Normal 4 2 34 2" xfId="3666"/>
    <cellStyle name="Normal 4 2 34 3" xfId="3667"/>
    <cellStyle name="Normal 4 2 35" xfId="3668"/>
    <cellStyle name="Normal 4 2 35 2" xfId="3669"/>
    <cellStyle name="Normal 4 2 35 3" xfId="3670"/>
    <cellStyle name="Normal 4 2 36" xfId="3671"/>
    <cellStyle name="Normal 4 2 37" xfId="3672"/>
    <cellStyle name="Normal 4 2 38" xfId="3673"/>
    <cellStyle name="Normal 4 2 39" xfId="3674"/>
    <cellStyle name="Normal 4 2 4" xfId="3675"/>
    <cellStyle name="Normal 4 2 4 2" xfId="3676"/>
    <cellStyle name="Normal 4 2 4 3" xfId="3677"/>
    <cellStyle name="Normal 4 2 5" xfId="3678"/>
    <cellStyle name="Normal 4 2 5 2" xfId="3679"/>
    <cellStyle name="Normal 4 2 5 3" xfId="3680"/>
    <cellStyle name="Normal 4 2 6" xfId="3681"/>
    <cellStyle name="Normal 4 2 6 2" xfId="3682"/>
    <cellStyle name="Normal 4 2 6 3" xfId="3683"/>
    <cellStyle name="Normal 4 2 7" xfId="3684"/>
    <cellStyle name="Normal 4 2 7 2" xfId="3685"/>
    <cellStyle name="Normal 4 2 7 3" xfId="3686"/>
    <cellStyle name="Normal 4 2 8" xfId="3687"/>
    <cellStyle name="Normal 4 2 8 2" xfId="3688"/>
    <cellStyle name="Normal 4 2 8 3" xfId="3689"/>
    <cellStyle name="Normal 4 2 9" xfId="3690"/>
    <cellStyle name="Normal 4 2 9 2" xfId="3691"/>
    <cellStyle name="Normal 4 2 9 3" xfId="3692"/>
    <cellStyle name="Normal 4 2_Book1" xfId="3693"/>
    <cellStyle name="Normal 4 3" xfId="3694"/>
    <cellStyle name="Normal 4 3 10" xfId="3695"/>
    <cellStyle name="Normal 4 3 10 2" xfId="3696"/>
    <cellStyle name="Normal 4 3 10 3" xfId="3697"/>
    <cellStyle name="Normal 4 3 11" xfId="3698"/>
    <cellStyle name="Normal 4 3 11 2" xfId="3699"/>
    <cellStyle name="Normal 4 3 11 3" xfId="3700"/>
    <cellStyle name="Normal 4 3 12" xfId="3701"/>
    <cellStyle name="Normal 4 3 12 2" xfId="3702"/>
    <cellStyle name="Normal 4 3 12 3" xfId="3703"/>
    <cellStyle name="Normal 4 3 13" xfId="3704"/>
    <cellStyle name="Normal 4 3 13 2" xfId="3705"/>
    <cellStyle name="Normal 4 3 13 3" xfId="3706"/>
    <cellStyle name="Normal 4 3 14" xfId="3707"/>
    <cellStyle name="Normal 4 3 14 2" xfId="3708"/>
    <cellStyle name="Normal 4 3 14 3" xfId="3709"/>
    <cellStyle name="Normal 4 3 15" xfId="3710"/>
    <cellStyle name="Normal 4 3 15 2" xfId="3711"/>
    <cellStyle name="Normal 4 3 15 3" xfId="3712"/>
    <cellStyle name="Normal 4 3 16" xfId="3713"/>
    <cellStyle name="Normal 4 3 16 2" xfId="3714"/>
    <cellStyle name="Normal 4 3 16 3" xfId="3715"/>
    <cellStyle name="Normal 4 3 17" xfId="3716"/>
    <cellStyle name="Normal 4 3 17 2" xfId="3717"/>
    <cellStyle name="Normal 4 3 17 3" xfId="3718"/>
    <cellStyle name="Normal 4 3 18" xfId="3719"/>
    <cellStyle name="Normal 4 3 18 2" xfId="3720"/>
    <cellStyle name="Normal 4 3 18 3" xfId="3721"/>
    <cellStyle name="Normal 4 3 19" xfId="3722"/>
    <cellStyle name="Normal 4 3 19 2" xfId="3723"/>
    <cellStyle name="Normal 4 3 19 3" xfId="3724"/>
    <cellStyle name="Normal 4 3 2" xfId="3725"/>
    <cellStyle name="Normal 4 3 2 2" xfId="3726"/>
    <cellStyle name="Normal 4 3 2 3" xfId="3727"/>
    <cellStyle name="Normal 4 3 20" xfId="3728"/>
    <cellStyle name="Normal 4 3 20 2" xfId="3729"/>
    <cellStyle name="Normal 4 3 20 3" xfId="3730"/>
    <cellStyle name="Normal 4 3 21" xfId="3731"/>
    <cellStyle name="Normal 4 3 21 2" xfId="3732"/>
    <cellStyle name="Normal 4 3 21 3" xfId="3733"/>
    <cellStyle name="Normal 4 3 22" xfId="3734"/>
    <cellStyle name="Normal 4 3 22 2" xfId="3735"/>
    <cellStyle name="Normal 4 3 22 3" xfId="3736"/>
    <cellStyle name="Normal 4 3 23" xfId="3737"/>
    <cellStyle name="Normal 4 3 23 2" xfId="3738"/>
    <cellStyle name="Normal 4 3 23 3" xfId="3739"/>
    <cellStyle name="Normal 4 3 24" xfId="3740"/>
    <cellStyle name="Normal 4 3 24 2" xfId="3741"/>
    <cellStyle name="Normal 4 3 24 3" xfId="3742"/>
    <cellStyle name="Normal 4 3 25" xfId="3743"/>
    <cellStyle name="Normal 4 3 25 2" xfId="3744"/>
    <cellStyle name="Normal 4 3 25 3" xfId="3745"/>
    <cellStyle name="Normal 4 3 26" xfId="3746"/>
    <cellStyle name="Normal 4 3 26 2" xfId="3747"/>
    <cellStyle name="Normal 4 3 26 3" xfId="3748"/>
    <cellStyle name="Normal 4 3 27" xfId="3749"/>
    <cellStyle name="Normal 4 3 27 2" xfId="3750"/>
    <cellStyle name="Normal 4 3 27 3" xfId="3751"/>
    <cellStyle name="Normal 4 3 28" xfId="3752"/>
    <cellStyle name="Normal 4 3 28 2" xfId="3753"/>
    <cellStyle name="Normal 4 3 28 3" xfId="3754"/>
    <cellStyle name="Normal 4 3 29" xfId="3755"/>
    <cellStyle name="Normal 4 3 29 2" xfId="3756"/>
    <cellStyle name="Normal 4 3 29 3" xfId="3757"/>
    <cellStyle name="Normal 4 3 3" xfId="3758"/>
    <cellStyle name="Normal 4 3 3 2" xfId="3759"/>
    <cellStyle name="Normal 4 3 3 3" xfId="3760"/>
    <cellStyle name="Normal 4 3 30" xfId="3761"/>
    <cellStyle name="Normal 4 3 30 2" xfId="3762"/>
    <cellStyle name="Normal 4 3 30 3" xfId="3763"/>
    <cellStyle name="Normal 4 3 31" xfId="3764"/>
    <cellStyle name="Normal 4 3 31 2" xfId="3765"/>
    <cellStyle name="Normal 4 3 31 3" xfId="3766"/>
    <cellStyle name="Normal 4 3 32" xfId="3767"/>
    <cellStyle name="Normal 4 3 32 2" xfId="3768"/>
    <cellStyle name="Normal 4 3 32 3" xfId="3769"/>
    <cellStyle name="Normal 4 3 33" xfId="3770"/>
    <cellStyle name="Normal 4 3 33 2" xfId="3771"/>
    <cellStyle name="Normal 4 3 33 3" xfId="3772"/>
    <cellStyle name="Normal 4 3 34" xfId="3773"/>
    <cellStyle name="Normal 4 3 34 2" xfId="3774"/>
    <cellStyle name="Normal 4 3 34 3" xfId="3775"/>
    <cellStyle name="Normal 4 3 35" xfId="3776"/>
    <cellStyle name="Normal 4 3 35 2" xfId="3777"/>
    <cellStyle name="Normal 4 3 35 3" xfId="3778"/>
    <cellStyle name="Normal 4 3 4" xfId="3779"/>
    <cellStyle name="Normal 4 3 4 2" xfId="3780"/>
    <cellStyle name="Normal 4 3 4 3" xfId="3781"/>
    <cellStyle name="Normal 4 3 5" xfId="3782"/>
    <cellStyle name="Normal 4 3 5 2" xfId="3783"/>
    <cellStyle name="Normal 4 3 5 3" xfId="3784"/>
    <cellStyle name="Normal 4 3 6" xfId="3785"/>
    <cellStyle name="Normal 4 3 6 2" xfId="3786"/>
    <cellStyle name="Normal 4 3 6 3" xfId="3787"/>
    <cellStyle name="Normal 4 3 7" xfId="3788"/>
    <cellStyle name="Normal 4 3 7 2" xfId="3789"/>
    <cellStyle name="Normal 4 3 7 3" xfId="3790"/>
    <cellStyle name="Normal 4 3 8" xfId="3791"/>
    <cellStyle name="Normal 4 3 8 2" xfId="3792"/>
    <cellStyle name="Normal 4 3 8 3" xfId="3793"/>
    <cellStyle name="Normal 4 3 9" xfId="3794"/>
    <cellStyle name="Normal 4 3 9 2" xfId="3795"/>
    <cellStyle name="Normal 4 3 9 3" xfId="3796"/>
    <cellStyle name="Normal 4 4" xfId="3797"/>
    <cellStyle name="Normal 4 5" xfId="3798"/>
    <cellStyle name="Normal 4 6" xfId="3799"/>
    <cellStyle name="Normal 4_A" xfId="3800"/>
    <cellStyle name="Normal 40" xfId="3801"/>
    <cellStyle name="Normal 41" xfId="3802"/>
    <cellStyle name="Normal 42" xfId="3803"/>
    <cellStyle name="Normal 43" xfId="3804"/>
    <cellStyle name="Normal 44" xfId="3805"/>
    <cellStyle name="Normal 45" xfId="3806"/>
    <cellStyle name="Normal 46" xfId="3807"/>
    <cellStyle name="Normal 47" xfId="3808"/>
    <cellStyle name="Normal 48" xfId="3809"/>
    <cellStyle name="Normal 49" xfId="3810"/>
    <cellStyle name="Normal 5" xfId="3811"/>
    <cellStyle name="Normal 5 10" xfId="3812"/>
    <cellStyle name="Normal 5 2" xfId="3813"/>
    <cellStyle name="Normal 5 2 2" xfId="3814"/>
    <cellStyle name="Normal 5 2 3" xfId="3815"/>
    <cellStyle name="Normal 5 2 4" xfId="3816"/>
    <cellStyle name="Normal 5 2 4 2" xfId="3817"/>
    <cellStyle name="Normal 5 2 4_Sheet2" xfId="3818"/>
    <cellStyle name="Normal 5 2 5" xfId="3819"/>
    <cellStyle name="Normal 5 2_Sheet2" xfId="3820"/>
    <cellStyle name="Normal 5 3" xfId="3821"/>
    <cellStyle name="Normal 5 3 2" xfId="3822"/>
    <cellStyle name="Normal 5 3 3" xfId="3823"/>
    <cellStyle name="Normal 5 4" xfId="3824"/>
    <cellStyle name="Normal 5 5" xfId="3825"/>
    <cellStyle name="Normal 5 6" xfId="3826"/>
    <cellStyle name="Normal 5 7" xfId="3827"/>
    <cellStyle name="Normal 5 8" xfId="3828"/>
    <cellStyle name="Normal 5 9" xfId="3829"/>
    <cellStyle name="Normal 5 9 2" xfId="3830"/>
    <cellStyle name="Normal 5 9_Sheet2" xfId="3831"/>
    <cellStyle name="Normal 5_Cost_Table__2014-15" xfId="3832"/>
    <cellStyle name="Normal 50" xfId="3833"/>
    <cellStyle name="Normal 51" xfId="3834"/>
    <cellStyle name="Normal 52" xfId="3835"/>
    <cellStyle name="Normal 53" xfId="3836"/>
    <cellStyle name="Normal 54" xfId="3837"/>
    <cellStyle name="Normal 55" xfId="3838"/>
    <cellStyle name="Normal 56" xfId="3839"/>
    <cellStyle name="Normal 57" xfId="3840"/>
    <cellStyle name="Normal 58" xfId="3841"/>
    <cellStyle name="Normal 59" xfId="3842"/>
    <cellStyle name="Normal 6" xfId="3843"/>
    <cellStyle name="Normal 6 2" xfId="3844"/>
    <cellStyle name="Normal 6 2 2" xfId="3845"/>
    <cellStyle name="Normal 6 2 2 2" xfId="3846"/>
    <cellStyle name="Normal 6 2 2 3" xfId="3847"/>
    <cellStyle name="Normal 6 2 3" xfId="3848"/>
    <cellStyle name="Normal 6 2 4" xfId="3849"/>
    <cellStyle name="Normal 6 3" xfId="3850"/>
    <cellStyle name="Normal 6 4" xfId="3851"/>
    <cellStyle name="Normal 6 5" xfId="3852"/>
    <cellStyle name="Normal 60" xfId="3853"/>
    <cellStyle name="Normal 61" xfId="3854"/>
    <cellStyle name="Normal 62" xfId="3855"/>
    <cellStyle name="Normal 63" xfId="3856"/>
    <cellStyle name="Normal 64" xfId="3857"/>
    <cellStyle name="Normal 65" xfId="3858"/>
    <cellStyle name="Normal 66" xfId="3859"/>
    <cellStyle name="Normal 67" xfId="3860"/>
    <cellStyle name="Normal 68" xfId="3861"/>
    <cellStyle name="Normal 69" xfId="3862"/>
    <cellStyle name="Normal 7" xfId="3863"/>
    <cellStyle name="Normal 7 2" xfId="3864"/>
    <cellStyle name="Normal 7 3" xfId="3865"/>
    <cellStyle name="Normal 7 4" xfId="3866"/>
    <cellStyle name="Normal 7 4 2" xfId="3867"/>
    <cellStyle name="Normal 7 4 3" xfId="3868"/>
    <cellStyle name="Normal 7 5" xfId="3869"/>
    <cellStyle name="Normal 7 6" xfId="3870"/>
    <cellStyle name="Normal 7_Cost_Table__2014-15" xfId="3871"/>
    <cellStyle name="Normal 70" xfId="3872"/>
    <cellStyle name="Normal 71" xfId="3873"/>
    <cellStyle name="Normal 72" xfId="3874"/>
    <cellStyle name="Normal 73" xfId="3875"/>
    <cellStyle name="Normal 74" xfId="3876"/>
    <cellStyle name="Normal 75" xfId="3877"/>
    <cellStyle name="Normal 76" xfId="3878"/>
    <cellStyle name="Normal 77" xfId="3879"/>
    <cellStyle name="Normal 78" xfId="3880"/>
    <cellStyle name="Normal 79" xfId="3881"/>
    <cellStyle name="Normal 8" xfId="3882"/>
    <cellStyle name="Normal 8 10" xfId="3883"/>
    <cellStyle name="Normal 8 10 2" xfId="3884"/>
    <cellStyle name="Normal 8 10 3" xfId="3885"/>
    <cellStyle name="Normal 8 10 4" xfId="3886"/>
    <cellStyle name="Normal 8 11" xfId="3887"/>
    <cellStyle name="Normal 8 11 2" xfId="3888"/>
    <cellStyle name="Normal 8 11 3" xfId="3889"/>
    <cellStyle name="Normal 8 11 4" xfId="3890"/>
    <cellStyle name="Normal 8 12" xfId="3891"/>
    <cellStyle name="Normal 8 12 2" xfId="3892"/>
    <cellStyle name="Normal 8 12 3" xfId="3893"/>
    <cellStyle name="Normal 8 12 4" xfId="3894"/>
    <cellStyle name="Normal 8 13" xfId="3895"/>
    <cellStyle name="Normal 8 13 2" xfId="3896"/>
    <cellStyle name="Normal 8 13 3" xfId="3897"/>
    <cellStyle name="Normal 8 13 4" xfId="3898"/>
    <cellStyle name="Normal 8 14" xfId="3899"/>
    <cellStyle name="Normal 8 14 2" xfId="3900"/>
    <cellStyle name="Normal 8 14 3" xfId="3901"/>
    <cellStyle name="Normal 8 14 4" xfId="3902"/>
    <cellStyle name="Normal 8 15" xfId="3903"/>
    <cellStyle name="Normal 8 15 2" xfId="3904"/>
    <cellStyle name="Normal 8 15 3" xfId="3905"/>
    <cellStyle name="Normal 8 15 4" xfId="3906"/>
    <cellStyle name="Normal 8 16" xfId="3907"/>
    <cellStyle name="Normal 8 16 2" xfId="3908"/>
    <cellStyle name="Normal 8 16 3" xfId="3909"/>
    <cellStyle name="Normal 8 16 4" xfId="3910"/>
    <cellStyle name="Normal 8 17" xfId="3911"/>
    <cellStyle name="Normal 8 17 2" xfId="3912"/>
    <cellStyle name="Normal 8 17 3" xfId="3913"/>
    <cellStyle name="Normal 8 17 4" xfId="3914"/>
    <cellStyle name="Normal 8 18" xfId="3915"/>
    <cellStyle name="Normal 8 18 2" xfId="3916"/>
    <cellStyle name="Normal 8 18 3" xfId="3917"/>
    <cellStyle name="Normal 8 18 4" xfId="3918"/>
    <cellStyle name="Normal 8 19" xfId="3919"/>
    <cellStyle name="Normal 8 19 2" xfId="3920"/>
    <cellStyle name="Normal 8 19 3" xfId="3921"/>
    <cellStyle name="Normal 8 19 4" xfId="3922"/>
    <cellStyle name="Normal 8 2" xfId="3923"/>
    <cellStyle name="Normal 8 2 2" xfId="3924"/>
    <cellStyle name="Normal 8 2 2 2" xfId="3925"/>
    <cellStyle name="Normal 8 2 2 3" xfId="3926"/>
    <cellStyle name="Normal 8 2 2 4" xfId="3927"/>
    <cellStyle name="Normal 8 2 3" xfId="3928"/>
    <cellStyle name="Normal 8 2 3 2" xfId="3929"/>
    <cellStyle name="Normal 8 2 3 3" xfId="3930"/>
    <cellStyle name="Normal 8 2 3 4" xfId="3931"/>
    <cellStyle name="Normal 8 2 4" xfId="3932"/>
    <cellStyle name="Normal 8 2 4 2" xfId="3933"/>
    <cellStyle name="Normal 8 2 4 3" xfId="3934"/>
    <cellStyle name="Normal 8 2 4 4" xfId="3935"/>
    <cellStyle name="Normal 8 2 5" xfId="3936"/>
    <cellStyle name="Normal 8 2 6" xfId="3937"/>
    <cellStyle name="Normal 8 2 7" xfId="3938"/>
    <cellStyle name="Normal 8 2 8" xfId="3939"/>
    <cellStyle name="Normal 8 2 9" xfId="3940"/>
    <cellStyle name="Normal 8 20" xfId="3941"/>
    <cellStyle name="Normal 8 20 2" xfId="3942"/>
    <cellStyle name="Normal 8 20 3" xfId="3943"/>
    <cellStyle name="Normal 8 20 4" xfId="3944"/>
    <cellStyle name="Normal 8 21" xfId="3945"/>
    <cellStyle name="Normal 8 21 2" xfId="3946"/>
    <cellStyle name="Normal 8 21 3" xfId="3947"/>
    <cellStyle name="Normal 8 21 4" xfId="3948"/>
    <cellStyle name="Normal 8 22" xfId="3949"/>
    <cellStyle name="Normal 8 22 2" xfId="3950"/>
    <cellStyle name="Normal 8 22 3" xfId="3951"/>
    <cellStyle name="Normal 8 22 4" xfId="3952"/>
    <cellStyle name="Normal 8 23" xfId="3953"/>
    <cellStyle name="Normal 8 23 2" xfId="3954"/>
    <cellStyle name="Normal 8 23 3" xfId="3955"/>
    <cellStyle name="Normal 8 23 4" xfId="3956"/>
    <cellStyle name="Normal 8 24" xfId="3957"/>
    <cellStyle name="Normal 8 24 2" xfId="3958"/>
    <cellStyle name="Normal 8 24 3" xfId="3959"/>
    <cellStyle name="Normal 8 24 4" xfId="3960"/>
    <cellStyle name="Normal 8 25" xfId="3961"/>
    <cellStyle name="Normal 8 25 2" xfId="3962"/>
    <cellStyle name="Normal 8 25 3" xfId="3963"/>
    <cellStyle name="Normal 8 25 4" xfId="3964"/>
    <cellStyle name="Normal 8 26" xfId="3965"/>
    <cellStyle name="Normal 8 26 2" xfId="3966"/>
    <cellStyle name="Normal 8 26 3" xfId="3967"/>
    <cellStyle name="Normal 8 26 4" xfId="3968"/>
    <cellStyle name="Normal 8 27" xfId="3969"/>
    <cellStyle name="Normal 8 27 2" xfId="3970"/>
    <cellStyle name="Normal 8 27 3" xfId="3971"/>
    <cellStyle name="Normal 8 27 4" xfId="3972"/>
    <cellStyle name="Normal 8 28" xfId="3973"/>
    <cellStyle name="Normal 8 28 2" xfId="3974"/>
    <cellStyle name="Normal 8 28 3" xfId="3975"/>
    <cellStyle name="Normal 8 28 4" xfId="3976"/>
    <cellStyle name="Normal 8 29" xfId="3977"/>
    <cellStyle name="Normal 8 29 2" xfId="3978"/>
    <cellStyle name="Normal 8 29 3" xfId="3979"/>
    <cellStyle name="Normal 8 29 4" xfId="3980"/>
    <cellStyle name="Normal 8 3" xfId="3981"/>
    <cellStyle name="Normal 8 3 2" xfId="3982"/>
    <cellStyle name="Normal 8 3 3" xfId="3983"/>
    <cellStyle name="Normal 8 3 4" xfId="3984"/>
    <cellStyle name="Normal 8 3 5" xfId="3985"/>
    <cellStyle name="Normal 8 3 6" xfId="3986"/>
    <cellStyle name="Normal 8 30" xfId="3987"/>
    <cellStyle name="Normal 8 30 2" xfId="3988"/>
    <cellStyle name="Normal 8 30 3" xfId="3989"/>
    <cellStyle name="Normal 8 30 4" xfId="3990"/>
    <cellStyle name="Normal 8 31" xfId="3991"/>
    <cellStyle name="Normal 8 31 2" xfId="3992"/>
    <cellStyle name="Normal 8 31 3" xfId="3993"/>
    <cellStyle name="Normal 8 31 4" xfId="3994"/>
    <cellStyle name="Normal 8 32" xfId="3995"/>
    <cellStyle name="Normal 8 32 2" xfId="3996"/>
    <cellStyle name="Normal 8 32 3" xfId="3997"/>
    <cellStyle name="Normal 8 32 4" xfId="3998"/>
    <cellStyle name="Normal 8 33" xfId="3999"/>
    <cellStyle name="Normal 8 33 2" xfId="4000"/>
    <cellStyle name="Normal 8 33 3" xfId="4001"/>
    <cellStyle name="Normal 8 33 4" xfId="4002"/>
    <cellStyle name="Normal 8 34" xfId="4003"/>
    <cellStyle name="Normal 8 34 2" xfId="4004"/>
    <cellStyle name="Normal 8 34 3" xfId="4005"/>
    <cellStyle name="Normal 8 34 4" xfId="4006"/>
    <cellStyle name="Normal 8 35" xfId="4007"/>
    <cellStyle name="Normal 8 35 2" xfId="4008"/>
    <cellStyle name="Normal 8 35 3" xfId="4009"/>
    <cellStyle name="Normal 8 35 4" xfId="4010"/>
    <cellStyle name="Normal 8 36" xfId="4011"/>
    <cellStyle name="Normal 8 36 2" xfId="4012"/>
    <cellStyle name="Normal 8 36 3" xfId="4013"/>
    <cellStyle name="Normal 8 36 4" xfId="4014"/>
    <cellStyle name="Normal 8 37" xfId="4015"/>
    <cellStyle name="Normal 8 37 2" xfId="4016"/>
    <cellStyle name="Normal 8 37 3" xfId="4017"/>
    <cellStyle name="Normal 8 37 4" xfId="4018"/>
    <cellStyle name="Normal 8 38" xfId="4019"/>
    <cellStyle name="Normal 8 38 2" xfId="4020"/>
    <cellStyle name="Normal 8 38 3" xfId="4021"/>
    <cellStyle name="Normal 8 38 4" xfId="4022"/>
    <cellStyle name="Normal 8 39" xfId="4023"/>
    <cellStyle name="Normal 8 39 2" xfId="4024"/>
    <cellStyle name="Normal 8 39 3" xfId="4025"/>
    <cellStyle name="Normal 8 39 4" xfId="4026"/>
    <cellStyle name="Normal 8 4" xfId="4027"/>
    <cellStyle name="Normal 8 4 2" xfId="4028"/>
    <cellStyle name="Normal 8 4 3" xfId="4029"/>
    <cellStyle name="Normal 8 4 4" xfId="4030"/>
    <cellStyle name="Normal 8 40" xfId="4031"/>
    <cellStyle name="Normal 8 40 2" xfId="4032"/>
    <cellStyle name="Normal 8 40 3" xfId="4033"/>
    <cellStyle name="Normal 8 40 4" xfId="4034"/>
    <cellStyle name="Normal 8 41" xfId="4035"/>
    <cellStyle name="Normal 8 41 2" xfId="4036"/>
    <cellStyle name="Normal 8 41 3" xfId="4037"/>
    <cellStyle name="Normal 8 41 4" xfId="4038"/>
    <cellStyle name="Normal 8 42" xfId="4039"/>
    <cellStyle name="Normal 8 42 2" xfId="4040"/>
    <cellStyle name="Normal 8 42 3" xfId="4041"/>
    <cellStyle name="Normal 8 42 4" xfId="4042"/>
    <cellStyle name="Normal 8 43" xfId="4043"/>
    <cellStyle name="Normal 8 43 2" xfId="4044"/>
    <cellStyle name="Normal 8 43 3" xfId="4045"/>
    <cellStyle name="Normal 8 43 4" xfId="4046"/>
    <cellStyle name="Normal 8 44" xfId="4047"/>
    <cellStyle name="Normal 8 45" xfId="4048"/>
    <cellStyle name="Normal 8 46" xfId="4049"/>
    <cellStyle name="Normal 8 47" xfId="4050"/>
    <cellStyle name="Normal 8 48" xfId="4051"/>
    <cellStyle name="Normal 8 5" xfId="4052"/>
    <cellStyle name="Normal 8 5 2" xfId="4053"/>
    <cellStyle name="Normal 8 5 3" xfId="4054"/>
    <cellStyle name="Normal 8 5 4" xfId="4055"/>
    <cellStyle name="Normal 8 6" xfId="4056"/>
    <cellStyle name="Normal 8 6 2" xfId="4057"/>
    <cellStyle name="Normal 8 6 3" xfId="4058"/>
    <cellStyle name="Normal 8 6 4" xfId="4059"/>
    <cellStyle name="Normal 8 7" xfId="4060"/>
    <cellStyle name="Normal 8 7 2" xfId="4061"/>
    <cellStyle name="Normal 8 7 3" xfId="4062"/>
    <cellStyle name="Normal 8 7 4" xfId="4063"/>
    <cellStyle name="Normal 8 8" xfId="4064"/>
    <cellStyle name="Normal 8 8 2" xfId="4065"/>
    <cellStyle name="Normal 8 8 3" xfId="4066"/>
    <cellStyle name="Normal 8 8 4" xfId="4067"/>
    <cellStyle name="Normal 8 9" xfId="4068"/>
    <cellStyle name="Normal 8 9 2" xfId="4069"/>
    <cellStyle name="Normal 8 9 3" xfId="4070"/>
    <cellStyle name="Normal 8 9 4" xfId="4071"/>
    <cellStyle name="Normal 8_Cost_Table__2014-15" xfId="4072"/>
    <cellStyle name="Normal 80" xfId="4073"/>
    <cellStyle name="Normal 81" xfId="4074"/>
    <cellStyle name="Normal 82" xfId="4075"/>
    <cellStyle name="Normal 83" xfId="4076"/>
    <cellStyle name="Normal 83 2" xfId="4077"/>
    <cellStyle name="Normal 83 2 2" xfId="4078"/>
    <cellStyle name="Normal 83 2 3" xfId="4079"/>
    <cellStyle name="Normal 83 3" xfId="4080"/>
    <cellStyle name="Normal 83 3 2" xfId="4081"/>
    <cellStyle name="Normal 83 3 3" xfId="4082"/>
    <cellStyle name="Normal 83 4" xfId="4083"/>
    <cellStyle name="Normal 84" xfId="4084"/>
    <cellStyle name="Normal 84 2" xfId="4085"/>
    <cellStyle name="Normal 84 2 2" xfId="4086"/>
    <cellStyle name="Normal 84 2 3" xfId="4087"/>
    <cellStyle name="Normal 84 3" xfId="4088"/>
    <cellStyle name="Normal 84 4" xfId="4089"/>
    <cellStyle name="Normal 84 5" xfId="4090"/>
    <cellStyle name="Normal 85" xfId="4091"/>
    <cellStyle name="Normal 85 2" xfId="4092"/>
    <cellStyle name="Normal 85 3" xfId="4093"/>
    <cellStyle name="Normal 85 4" xfId="4094"/>
    <cellStyle name="Normal 86" xfId="4095"/>
    <cellStyle name="Normal 86 2" xfId="4096"/>
    <cellStyle name="Normal 86 3" xfId="4097"/>
    <cellStyle name="Normal 87" xfId="4098"/>
    <cellStyle name="Normal 87 2" xfId="4099"/>
    <cellStyle name="Normal 87 3" xfId="4100"/>
    <cellStyle name="Normal 88" xfId="4101"/>
    <cellStyle name="Normal 88 2" xfId="4102"/>
    <cellStyle name="Normal 88 3" xfId="4103"/>
    <cellStyle name="Normal 89" xfId="4104"/>
    <cellStyle name="Normal 9" xfId="4105"/>
    <cellStyle name="Normal 9 2" xfId="4106"/>
    <cellStyle name="Normal 9 2 10" xfId="4107"/>
    <cellStyle name="Normal 9 2 10 2" xfId="4108"/>
    <cellStyle name="Normal 9 2 10 3" xfId="4109"/>
    <cellStyle name="Normal 9 2 11" xfId="4110"/>
    <cellStyle name="Normal 9 2 11 2" xfId="4111"/>
    <cellStyle name="Normal 9 2 11 3" xfId="4112"/>
    <cellStyle name="Normal 9 2 12" xfId="4113"/>
    <cellStyle name="Normal 9 2 12 2" xfId="4114"/>
    <cellStyle name="Normal 9 2 12 3" xfId="4115"/>
    <cellStyle name="Normal 9 2 13" xfId="4116"/>
    <cellStyle name="Normal 9 2 13 2" xfId="4117"/>
    <cellStyle name="Normal 9 2 13 3" xfId="4118"/>
    <cellStyle name="Normal 9 2 14" xfId="4119"/>
    <cellStyle name="Normal 9 2 14 2" xfId="4120"/>
    <cellStyle name="Normal 9 2 14 3" xfId="4121"/>
    <cellStyle name="Normal 9 2 15" xfId="4122"/>
    <cellStyle name="Normal 9 2 15 2" xfId="4123"/>
    <cellStyle name="Normal 9 2 15 3" xfId="4124"/>
    <cellStyle name="Normal 9 2 16" xfId="4125"/>
    <cellStyle name="Normal 9 2 16 2" xfId="4126"/>
    <cellStyle name="Normal 9 2 16 3" xfId="4127"/>
    <cellStyle name="Normal 9 2 17" xfId="4128"/>
    <cellStyle name="Normal 9 2 17 2" xfId="4129"/>
    <cellStyle name="Normal 9 2 17 3" xfId="4130"/>
    <cellStyle name="Normal 9 2 18" xfId="4131"/>
    <cellStyle name="Normal 9 2 18 2" xfId="4132"/>
    <cellStyle name="Normal 9 2 18 3" xfId="4133"/>
    <cellStyle name="Normal 9 2 19" xfId="4134"/>
    <cellStyle name="Normal 9 2 19 2" xfId="4135"/>
    <cellStyle name="Normal 9 2 19 3" xfId="4136"/>
    <cellStyle name="Normal 9 2 2" xfId="4137"/>
    <cellStyle name="Normal 9 2 2 2" xfId="4138"/>
    <cellStyle name="Normal 9 2 2 3" xfId="4139"/>
    <cellStyle name="Normal 9 2 20" xfId="4140"/>
    <cellStyle name="Normal 9 2 20 2" xfId="4141"/>
    <cellStyle name="Normal 9 2 20 3" xfId="4142"/>
    <cellStyle name="Normal 9 2 21" xfId="4143"/>
    <cellStyle name="Normal 9 2 21 2" xfId="4144"/>
    <cellStyle name="Normal 9 2 21 3" xfId="4145"/>
    <cellStyle name="Normal 9 2 22" xfId="4146"/>
    <cellStyle name="Normal 9 2 22 2" xfId="4147"/>
    <cellStyle name="Normal 9 2 22 3" xfId="4148"/>
    <cellStyle name="Normal 9 2 23" xfId="4149"/>
    <cellStyle name="Normal 9 2 23 2" xfId="4150"/>
    <cellStyle name="Normal 9 2 23 3" xfId="4151"/>
    <cellStyle name="Normal 9 2 24" xfId="4152"/>
    <cellStyle name="Normal 9 2 24 2" xfId="4153"/>
    <cellStyle name="Normal 9 2 24 3" xfId="4154"/>
    <cellStyle name="Normal 9 2 25" xfId="4155"/>
    <cellStyle name="Normal 9 2 25 2" xfId="4156"/>
    <cellStyle name="Normal 9 2 25 3" xfId="4157"/>
    <cellStyle name="Normal 9 2 26" xfId="4158"/>
    <cellStyle name="Normal 9 2 26 2" xfId="4159"/>
    <cellStyle name="Normal 9 2 26 3" xfId="4160"/>
    <cellStyle name="Normal 9 2 27" xfId="4161"/>
    <cellStyle name="Normal 9 2 27 2" xfId="4162"/>
    <cellStyle name="Normal 9 2 27 3" xfId="4163"/>
    <cellStyle name="Normal 9 2 28" xfId="4164"/>
    <cellStyle name="Normal 9 2 28 2" xfId="4165"/>
    <cellStyle name="Normal 9 2 28 3" xfId="4166"/>
    <cellStyle name="Normal 9 2 29" xfId="4167"/>
    <cellStyle name="Normal 9 2 29 2" xfId="4168"/>
    <cellStyle name="Normal 9 2 29 3" xfId="4169"/>
    <cellStyle name="Normal 9 2 3" xfId="4170"/>
    <cellStyle name="Normal 9 2 3 2" xfId="4171"/>
    <cellStyle name="Normal 9 2 3 3" xfId="4172"/>
    <cellStyle name="Normal 9 2 30" xfId="4173"/>
    <cellStyle name="Normal 9 2 30 2" xfId="4174"/>
    <cellStyle name="Normal 9 2 30 3" xfId="4175"/>
    <cellStyle name="Normal 9 2 31" xfId="4176"/>
    <cellStyle name="Normal 9 2 31 2" xfId="4177"/>
    <cellStyle name="Normal 9 2 31 3" xfId="4178"/>
    <cellStyle name="Normal 9 2 32" xfId="4179"/>
    <cellStyle name="Normal 9 2 32 2" xfId="4180"/>
    <cellStyle name="Normal 9 2 32 3" xfId="4181"/>
    <cellStyle name="Normal 9 2 33" xfId="4182"/>
    <cellStyle name="Normal 9 2 33 2" xfId="4183"/>
    <cellStyle name="Normal 9 2 33 3" xfId="4184"/>
    <cellStyle name="Normal 9 2 34" xfId="4185"/>
    <cellStyle name="Normal 9 2 34 2" xfId="4186"/>
    <cellStyle name="Normal 9 2 34 3" xfId="4187"/>
    <cellStyle name="Normal 9 2 35" xfId="4188"/>
    <cellStyle name="Normal 9 2 35 2" xfId="4189"/>
    <cellStyle name="Normal 9 2 35 3" xfId="4190"/>
    <cellStyle name="Normal 9 2 36" xfId="4191"/>
    <cellStyle name="Normal 9 2 37" xfId="4192"/>
    <cellStyle name="Normal 9 2 4" xfId="4193"/>
    <cellStyle name="Normal 9 2 4 2" xfId="4194"/>
    <cellStyle name="Normal 9 2 4 3" xfId="4195"/>
    <cellStyle name="Normal 9 2 5" xfId="4196"/>
    <cellStyle name="Normal 9 2 5 2" xfId="4197"/>
    <cellStyle name="Normal 9 2 5 3" xfId="4198"/>
    <cellStyle name="Normal 9 2 6" xfId="4199"/>
    <cellStyle name="Normal 9 2 6 2" xfId="4200"/>
    <cellStyle name="Normal 9 2 6 3" xfId="4201"/>
    <cellStyle name="Normal 9 2 7" xfId="4202"/>
    <cellStyle name="Normal 9 2 7 2" xfId="4203"/>
    <cellStyle name="Normal 9 2 7 3" xfId="4204"/>
    <cellStyle name="Normal 9 2 8" xfId="4205"/>
    <cellStyle name="Normal 9 2 8 2" xfId="4206"/>
    <cellStyle name="Normal 9 2 8 3" xfId="4207"/>
    <cellStyle name="Normal 9 2 9" xfId="4208"/>
    <cellStyle name="Normal 9 2 9 2" xfId="4209"/>
    <cellStyle name="Normal 9 2 9 3" xfId="4210"/>
    <cellStyle name="Normal 9 3" xfId="4211"/>
    <cellStyle name="Normal 9 4" xfId="4212"/>
    <cellStyle name="Normal 9 5" xfId="4213"/>
    <cellStyle name="Normal 9_Cost_Table__2014-15" xfId="4214"/>
    <cellStyle name="Normal 90" xfId="4215"/>
    <cellStyle name="Normal 90 2" xfId="4216"/>
    <cellStyle name="Normal 90 3" xfId="4217"/>
    <cellStyle name="Normal 91" xfId="4218"/>
    <cellStyle name="Normal 92" xfId="4219"/>
    <cellStyle name="Normal 93" xfId="4220"/>
    <cellStyle name="Normal 94" xfId="4221"/>
    <cellStyle name="Normal 95" xfId="4222"/>
    <cellStyle name="Normal 96" xfId="4223"/>
    <cellStyle name="Normal 97" xfId="4224"/>
    <cellStyle name="Normal 98" xfId="4225"/>
    <cellStyle name="Normal 99" xfId="4226"/>
    <cellStyle name="Normal_Sheet1" xfId="2"/>
    <cellStyle name="Note 10" xfId="4227"/>
    <cellStyle name="Note 10 2" xfId="4228"/>
    <cellStyle name="Note 11" xfId="4229"/>
    <cellStyle name="Note 11 2" xfId="4230"/>
    <cellStyle name="Note 12" xfId="4231"/>
    <cellStyle name="Note 12 2" xfId="4232"/>
    <cellStyle name="Note 13" xfId="4233"/>
    <cellStyle name="Note 13 2" xfId="4234"/>
    <cellStyle name="Note 14" xfId="4235"/>
    <cellStyle name="Note 14 2" xfId="4236"/>
    <cellStyle name="Note 15" xfId="4237"/>
    <cellStyle name="Note 15 2" xfId="4238"/>
    <cellStyle name="Note 16" xfId="4239"/>
    <cellStyle name="Note 16 2" xfId="4240"/>
    <cellStyle name="Note 17" xfId="4241"/>
    <cellStyle name="Note 17 2" xfId="4242"/>
    <cellStyle name="Note 18" xfId="4243"/>
    <cellStyle name="Note 18 2" xfId="4244"/>
    <cellStyle name="Note 19" xfId="4245"/>
    <cellStyle name="Note 19 2" xfId="4246"/>
    <cellStyle name="Note 2" xfId="4247"/>
    <cellStyle name="Note 2 2" xfId="4248"/>
    <cellStyle name="Note 20" xfId="4249"/>
    <cellStyle name="Note 20 2" xfId="4250"/>
    <cellStyle name="Note 21" xfId="4251"/>
    <cellStyle name="Note 21 2" xfId="4252"/>
    <cellStyle name="Note 22" xfId="4253"/>
    <cellStyle name="Note 22 2" xfId="4254"/>
    <cellStyle name="Note 23" xfId="4255"/>
    <cellStyle name="Note 23 2" xfId="4256"/>
    <cellStyle name="Note 24" xfId="4257"/>
    <cellStyle name="Note 24 2" xfId="4258"/>
    <cellStyle name="Note 25" xfId="4259"/>
    <cellStyle name="Note 25 2" xfId="4260"/>
    <cellStyle name="Note 26" xfId="4261"/>
    <cellStyle name="Note 26 2" xfId="4262"/>
    <cellStyle name="Note 27" xfId="4263"/>
    <cellStyle name="Note 27 2" xfId="4264"/>
    <cellStyle name="Note 28" xfId="4265"/>
    <cellStyle name="Note 28 2" xfId="4266"/>
    <cellStyle name="Note 29" xfId="4267"/>
    <cellStyle name="Note 29 2" xfId="4268"/>
    <cellStyle name="Note 3" xfId="4269"/>
    <cellStyle name="Note 3 2" xfId="4270"/>
    <cellStyle name="Note 30" xfId="4271"/>
    <cellStyle name="Note 30 2" xfId="4272"/>
    <cellStyle name="Note 31" xfId="4273"/>
    <cellStyle name="Note 31 2" xfId="4274"/>
    <cellStyle name="Note 4" xfId="4275"/>
    <cellStyle name="Note 4 2" xfId="4276"/>
    <cellStyle name="Note 5" xfId="4277"/>
    <cellStyle name="Note 5 2" xfId="4278"/>
    <cellStyle name="Note 6" xfId="4279"/>
    <cellStyle name="Note 6 2" xfId="4280"/>
    <cellStyle name="Note 7" xfId="4281"/>
    <cellStyle name="Note 7 2" xfId="4282"/>
    <cellStyle name="Note 8" xfId="4283"/>
    <cellStyle name="Note 8 2" xfId="4284"/>
    <cellStyle name="Note 9" xfId="4285"/>
    <cellStyle name="Note 9 2" xfId="4286"/>
    <cellStyle name="Output 10" xfId="4287"/>
    <cellStyle name="Output 11" xfId="4288"/>
    <cellStyle name="Output 12" xfId="4289"/>
    <cellStyle name="Output 13" xfId="4290"/>
    <cellStyle name="Output 14" xfId="4291"/>
    <cellStyle name="Output 15" xfId="4292"/>
    <cellStyle name="Output 16" xfId="4293"/>
    <cellStyle name="Output 17" xfId="4294"/>
    <cellStyle name="Output 18" xfId="4295"/>
    <cellStyle name="Output 19" xfId="4296"/>
    <cellStyle name="Output 2" xfId="4297"/>
    <cellStyle name="Output 2 2" xfId="4298"/>
    <cellStyle name="Output 20" xfId="4299"/>
    <cellStyle name="Output 21" xfId="4300"/>
    <cellStyle name="Output 22" xfId="4301"/>
    <cellStyle name="Output 23" xfId="4302"/>
    <cellStyle name="Output 24" xfId="4303"/>
    <cellStyle name="Output 25" xfId="4304"/>
    <cellStyle name="Output 26" xfId="4305"/>
    <cellStyle name="Output 27" xfId="4306"/>
    <cellStyle name="Output 28" xfId="4307"/>
    <cellStyle name="Output 29" xfId="4308"/>
    <cellStyle name="Output 3" xfId="4309"/>
    <cellStyle name="Output 30" xfId="4310"/>
    <cellStyle name="Output 31" xfId="4311"/>
    <cellStyle name="Output 4" xfId="4312"/>
    <cellStyle name="Output 5" xfId="4313"/>
    <cellStyle name="Output 6" xfId="4314"/>
    <cellStyle name="Output 7" xfId="4315"/>
    <cellStyle name="Output 8" xfId="4316"/>
    <cellStyle name="Output 9" xfId="4317"/>
    <cellStyle name="Percent" xfId="1" builtinId="5"/>
    <cellStyle name="Percent [2]" xfId="4318"/>
    <cellStyle name="Percent [2] 2" xfId="4319"/>
    <cellStyle name="Percent [2] 3" xfId="4320"/>
    <cellStyle name="Percent [2] 3 2" xfId="4321"/>
    <cellStyle name="Percent [2] 4" xfId="4322"/>
    <cellStyle name="Percent 10" xfId="4323"/>
    <cellStyle name="Percent 10 2" xfId="4324"/>
    <cellStyle name="Percent 11" xfId="4325"/>
    <cellStyle name="Percent 12" xfId="4326"/>
    <cellStyle name="Percent 13" xfId="4327"/>
    <cellStyle name="Percent 14" xfId="4328"/>
    <cellStyle name="Percent 15" xfId="4329"/>
    <cellStyle name="Percent 16" xfId="4330"/>
    <cellStyle name="Percent 17" xfId="4331"/>
    <cellStyle name="Percent 18" xfId="4332"/>
    <cellStyle name="Percent 19" xfId="4333"/>
    <cellStyle name="Percent 2" xfId="4334"/>
    <cellStyle name="Percent 2 10" xfId="4335"/>
    <cellStyle name="Percent 2 11" xfId="4336"/>
    <cellStyle name="Percent 2 2" xfId="4337"/>
    <cellStyle name="Percent 2 2 2" xfId="4338"/>
    <cellStyle name="Percent 2 2 3" xfId="4339"/>
    <cellStyle name="Percent 2 3" xfId="4340"/>
    <cellStyle name="Percent 2 4" xfId="4341"/>
    <cellStyle name="Percent 2 5" xfId="4342"/>
    <cellStyle name="Percent 2 6" xfId="4343"/>
    <cellStyle name="Percent 2 7" xfId="4344"/>
    <cellStyle name="Percent 2 8" xfId="4345"/>
    <cellStyle name="Percent 2 9" xfId="4346"/>
    <cellStyle name="Percent 20" xfId="4347"/>
    <cellStyle name="Percent 21" xfId="4348"/>
    <cellStyle name="Percent 22" xfId="4349"/>
    <cellStyle name="Percent 23" xfId="4350"/>
    <cellStyle name="Percent 24" xfId="4351"/>
    <cellStyle name="Percent 25" xfId="4352"/>
    <cellStyle name="Percent 26" xfId="4353"/>
    <cellStyle name="Percent 27" xfId="4354"/>
    <cellStyle name="Percent 28" xfId="4355"/>
    <cellStyle name="Percent 29" xfId="4356"/>
    <cellStyle name="Percent 3" xfId="4357"/>
    <cellStyle name="Percent 3 10" xfId="4358"/>
    <cellStyle name="Percent 3 10 2" xfId="4359"/>
    <cellStyle name="Percent 3 11" xfId="4360"/>
    <cellStyle name="Percent 3 12" xfId="4361"/>
    <cellStyle name="Percent 3 13" xfId="4362"/>
    <cellStyle name="Percent 3 14" xfId="4363"/>
    <cellStyle name="Percent 3 15" xfId="4364"/>
    <cellStyle name="Percent 3 16" xfId="4365"/>
    <cellStyle name="Percent 3 17" xfId="4366"/>
    <cellStyle name="Percent 3 18" xfId="4367"/>
    <cellStyle name="Percent 3 19" xfId="4368"/>
    <cellStyle name="Percent 3 2" xfId="4369"/>
    <cellStyle name="Percent 3 2 2" xfId="4370"/>
    <cellStyle name="Percent 3 20" xfId="4371"/>
    <cellStyle name="Percent 3 21" xfId="4372"/>
    <cellStyle name="Percent 3 22" xfId="4373"/>
    <cellStyle name="Percent 3 23" xfId="4374"/>
    <cellStyle name="Percent 3 24" xfId="4375"/>
    <cellStyle name="Percent 3 25" xfId="4376"/>
    <cellStyle name="Percent 3 26" xfId="4377"/>
    <cellStyle name="Percent 3 27" xfId="4378"/>
    <cellStyle name="Percent 3 28" xfId="4379"/>
    <cellStyle name="Percent 3 29" xfId="4380"/>
    <cellStyle name="Percent 3 3" xfId="4381"/>
    <cellStyle name="Percent 3 3 2" xfId="4382"/>
    <cellStyle name="Percent 3 30" xfId="4383"/>
    <cellStyle name="Percent 3 31" xfId="4384"/>
    <cellStyle name="Percent 3 32" xfId="4385"/>
    <cellStyle name="Percent 3 33" xfId="4386"/>
    <cellStyle name="Percent 3 34" xfId="4387"/>
    <cellStyle name="Percent 3 35" xfId="4388"/>
    <cellStyle name="Percent 3 36" xfId="4389"/>
    <cellStyle name="Percent 3 37" xfId="4390"/>
    <cellStyle name="Percent 3 38" xfId="4391"/>
    <cellStyle name="Percent 3 39" xfId="4392"/>
    <cellStyle name="Percent 3 4" xfId="4393"/>
    <cellStyle name="Percent 3 4 2" xfId="4394"/>
    <cellStyle name="Percent 3 40" xfId="4395"/>
    <cellStyle name="Percent 3 41" xfId="4396"/>
    <cellStyle name="Percent 3 42" xfId="4397"/>
    <cellStyle name="Percent 3 43" xfId="4398"/>
    <cellStyle name="Percent 3 44" xfId="4399"/>
    <cellStyle name="Percent 3 45" xfId="4400"/>
    <cellStyle name="Percent 3 46" xfId="4401"/>
    <cellStyle name="Percent 3 47" xfId="4402"/>
    <cellStyle name="Percent 3 48" xfId="4403"/>
    <cellStyle name="Percent 3 5" xfId="4404"/>
    <cellStyle name="Percent 3 5 2" xfId="4405"/>
    <cellStyle name="Percent 3 5 3" xfId="4406"/>
    <cellStyle name="Percent 3 6" xfId="4407"/>
    <cellStyle name="Percent 3 7" xfId="4408"/>
    <cellStyle name="Percent 3 8" xfId="4409"/>
    <cellStyle name="Percent 3 9" xfId="4410"/>
    <cellStyle name="Percent 30" xfId="4411"/>
    <cellStyle name="Percent 31" xfId="4412"/>
    <cellStyle name="Percent 32" xfId="4413"/>
    <cellStyle name="Percent 33" xfId="4414"/>
    <cellStyle name="Percent 34" xfId="4415"/>
    <cellStyle name="Percent 35" xfId="4416"/>
    <cellStyle name="Percent 36" xfId="4417"/>
    <cellStyle name="Percent 37" xfId="4418"/>
    <cellStyle name="Percent 38" xfId="4419"/>
    <cellStyle name="Percent 39" xfId="4420"/>
    <cellStyle name="Percent 4" xfId="4421"/>
    <cellStyle name="Percent 4 2" xfId="4422"/>
    <cellStyle name="Percent 4 2 2" xfId="4423"/>
    <cellStyle name="Percent 4 2 2 2" xfId="4424"/>
    <cellStyle name="Percent 4 2 3" xfId="4425"/>
    <cellStyle name="Percent 4 3" xfId="4426"/>
    <cellStyle name="Percent 4 3 2" xfId="4427"/>
    <cellStyle name="Percent 4 4" xfId="4428"/>
    <cellStyle name="Percent 4 4 2" xfId="4429"/>
    <cellStyle name="Percent 4 5" xfId="4430"/>
    <cellStyle name="Percent 40" xfId="4431"/>
    <cellStyle name="Percent 41" xfId="4432"/>
    <cellStyle name="Percent 42" xfId="4433"/>
    <cellStyle name="Percent 43" xfId="4434"/>
    <cellStyle name="Percent 44" xfId="4435"/>
    <cellStyle name="Percent 45" xfId="4436"/>
    <cellStyle name="Percent 46" xfId="4437"/>
    <cellStyle name="Percent 47" xfId="4438"/>
    <cellStyle name="Percent 48" xfId="4439"/>
    <cellStyle name="Percent 49" xfId="4440"/>
    <cellStyle name="Percent 5" xfId="4441"/>
    <cellStyle name="Percent 5 2" xfId="4442"/>
    <cellStyle name="Percent 5 3" xfId="4443"/>
    <cellStyle name="Percent 5 4" xfId="4444"/>
    <cellStyle name="Percent 50" xfId="4445"/>
    <cellStyle name="Percent 51" xfId="4446"/>
    <cellStyle name="Percent 52" xfId="4447"/>
    <cellStyle name="Percent 53" xfId="4448"/>
    <cellStyle name="Percent 54" xfId="4449"/>
    <cellStyle name="Percent 55" xfId="4450"/>
    <cellStyle name="Percent 56" xfId="4451"/>
    <cellStyle name="Percent 57" xfId="4452"/>
    <cellStyle name="Percent 58" xfId="4453"/>
    <cellStyle name="Percent 59" xfId="4454"/>
    <cellStyle name="Percent 6" xfId="4455"/>
    <cellStyle name="Percent 6 2" xfId="4456"/>
    <cellStyle name="Percent 6 3" xfId="4457"/>
    <cellStyle name="Percent 60" xfId="4458"/>
    <cellStyle name="Percent 61" xfId="4459"/>
    <cellStyle name="Percent 62" xfId="4460"/>
    <cellStyle name="Percent 63" xfId="4461"/>
    <cellStyle name="Percent 64" xfId="4462"/>
    <cellStyle name="Percent 65" xfId="4463"/>
    <cellStyle name="Percent 66" xfId="4464"/>
    <cellStyle name="Percent 67" xfId="4465"/>
    <cellStyle name="Percent 68" xfId="4466"/>
    <cellStyle name="Percent 69" xfId="4467"/>
    <cellStyle name="Percent 7" xfId="4468"/>
    <cellStyle name="Percent 7 2" xfId="4469"/>
    <cellStyle name="Percent 70" xfId="4470"/>
    <cellStyle name="Percent 71" xfId="4471"/>
    <cellStyle name="Percent 72" xfId="4472"/>
    <cellStyle name="Percent 73" xfId="4473"/>
    <cellStyle name="Percent 74" xfId="4474"/>
    <cellStyle name="Percent 75" xfId="4475"/>
    <cellStyle name="Percent 76" xfId="4476"/>
    <cellStyle name="Percent 77" xfId="4477"/>
    <cellStyle name="Percent 78" xfId="4478"/>
    <cellStyle name="Percent 79" xfId="4479"/>
    <cellStyle name="Percent 8" xfId="4480"/>
    <cellStyle name="Percent 8 2" xfId="4481"/>
    <cellStyle name="Percent 80" xfId="4482"/>
    <cellStyle name="Percent 81" xfId="4483"/>
    <cellStyle name="Percent 82" xfId="4484"/>
    <cellStyle name="Percent 83" xfId="4485"/>
    <cellStyle name="Percent 84" xfId="4486"/>
    <cellStyle name="Percent 85" xfId="4487"/>
    <cellStyle name="Percent 86" xfId="4488"/>
    <cellStyle name="Percent 86 10" xfId="4489"/>
    <cellStyle name="Percent 86 11" xfId="4490"/>
    <cellStyle name="Percent 86 12" xfId="4491"/>
    <cellStyle name="Percent 86 13" xfId="4492"/>
    <cellStyle name="Percent 86 14" xfId="4493"/>
    <cellStyle name="Percent 86 15" xfId="4494"/>
    <cellStyle name="Percent 86 16" xfId="4495"/>
    <cellStyle name="Percent 86 17" xfId="4496"/>
    <cellStyle name="Percent 86 18" xfId="4497"/>
    <cellStyle name="Percent 86 19" xfId="4498"/>
    <cellStyle name="Percent 86 2" xfId="4499"/>
    <cellStyle name="Percent 86 20" xfId="4500"/>
    <cellStyle name="Percent 86 21" xfId="4501"/>
    <cellStyle name="Percent 86 22" xfId="4502"/>
    <cellStyle name="Percent 86 23" xfId="4503"/>
    <cellStyle name="Percent 86 24" xfId="4504"/>
    <cellStyle name="Percent 86 25" xfId="4505"/>
    <cellStyle name="Percent 86 26" xfId="4506"/>
    <cellStyle name="Percent 86 27" xfId="4507"/>
    <cellStyle name="Percent 86 28" xfId="4508"/>
    <cellStyle name="Percent 86 29" xfId="4509"/>
    <cellStyle name="Percent 86 3" xfId="4510"/>
    <cellStyle name="Percent 86 30" xfId="4511"/>
    <cellStyle name="Percent 86 31" xfId="4512"/>
    <cellStyle name="Percent 86 32" xfId="4513"/>
    <cellStyle name="Percent 86 33" xfId="4514"/>
    <cellStyle name="Percent 86 34" xfId="4515"/>
    <cellStyle name="Percent 86 35" xfId="4516"/>
    <cellStyle name="Percent 86 36" xfId="4517"/>
    <cellStyle name="Percent 86 37" xfId="4518"/>
    <cellStyle name="Percent 86 4" xfId="4519"/>
    <cellStyle name="Percent 86 5" xfId="4520"/>
    <cellStyle name="Percent 86 6" xfId="4521"/>
    <cellStyle name="Percent 86 7" xfId="4522"/>
    <cellStyle name="Percent 86 8" xfId="4523"/>
    <cellStyle name="Percent 86 9" xfId="4524"/>
    <cellStyle name="Percent 87" xfId="4525"/>
    <cellStyle name="Percent 88" xfId="4526"/>
    <cellStyle name="Percent 88 2" xfId="4527"/>
    <cellStyle name="Percent 88 3" xfId="4528"/>
    <cellStyle name="Percent 88 4" xfId="4529"/>
    <cellStyle name="Percent 88 5" xfId="4530"/>
    <cellStyle name="Percent 89" xfId="4531"/>
    <cellStyle name="Percent 9" xfId="4532"/>
    <cellStyle name="Percent 9 2" xfId="4533"/>
    <cellStyle name="Red" xfId="4534"/>
    <cellStyle name="RevList" xfId="4535"/>
    <cellStyle name="Subtotal" xfId="4536"/>
    <cellStyle name="Title 10" xfId="4537"/>
    <cellStyle name="Title 10 2" xfId="4538"/>
    <cellStyle name="Title 10 3" xfId="4539"/>
    <cellStyle name="Title 11" xfId="4540"/>
    <cellStyle name="Title 11 2" xfId="4541"/>
    <cellStyle name="Title 11 3" xfId="4542"/>
    <cellStyle name="Title 12" xfId="4543"/>
    <cellStyle name="Title 12 2" xfId="4544"/>
    <cellStyle name="Title 12 3" xfId="4545"/>
    <cellStyle name="Title 13" xfId="4546"/>
    <cellStyle name="Title 13 2" xfId="4547"/>
    <cellStyle name="Title 13 3" xfId="4548"/>
    <cellStyle name="Title 14" xfId="4549"/>
    <cellStyle name="Title 14 2" xfId="4550"/>
    <cellStyle name="Title 14 3" xfId="4551"/>
    <cellStyle name="Title 15" xfId="4552"/>
    <cellStyle name="Title 15 2" xfId="4553"/>
    <cellStyle name="Title 15 3" xfId="4554"/>
    <cellStyle name="Title 16" xfId="4555"/>
    <cellStyle name="Title 16 2" xfId="4556"/>
    <cellStyle name="Title 16 3" xfId="4557"/>
    <cellStyle name="Title 17" xfId="4558"/>
    <cellStyle name="Title 17 2" xfId="4559"/>
    <cellStyle name="Title 17 3" xfId="4560"/>
    <cellStyle name="Title 18" xfId="4561"/>
    <cellStyle name="Title 18 2" xfId="4562"/>
    <cellStyle name="Title 18 3" xfId="4563"/>
    <cellStyle name="Title 19" xfId="4564"/>
    <cellStyle name="Title 19 2" xfId="4565"/>
    <cellStyle name="Title 19 3" xfId="4566"/>
    <cellStyle name="Title 2" xfId="4567"/>
    <cellStyle name="Title 2 2" xfId="4568"/>
    <cellStyle name="Title 2 3" xfId="4569"/>
    <cellStyle name="Title 20" xfId="4570"/>
    <cellStyle name="Title 20 2" xfId="4571"/>
    <cellStyle name="Title 20 3" xfId="4572"/>
    <cellStyle name="Title 21" xfId="4573"/>
    <cellStyle name="Title 21 2" xfId="4574"/>
    <cellStyle name="Title 21 3" xfId="4575"/>
    <cellStyle name="Title 22" xfId="4576"/>
    <cellStyle name="Title 22 2" xfId="4577"/>
    <cellStyle name="Title 22 3" xfId="4578"/>
    <cellStyle name="Title 23" xfId="4579"/>
    <cellStyle name="Title 23 2" xfId="4580"/>
    <cellStyle name="Title 23 3" xfId="4581"/>
    <cellStyle name="Title 24" xfId="4582"/>
    <cellStyle name="Title 24 2" xfId="4583"/>
    <cellStyle name="Title 24 3" xfId="4584"/>
    <cellStyle name="Title 25" xfId="4585"/>
    <cellStyle name="Title 25 2" xfId="4586"/>
    <cellStyle name="Title 25 3" xfId="4587"/>
    <cellStyle name="Title 26" xfId="4588"/>
    <cellStyle name="Title 26 2" xfId="4589"/>
    <cellStyle name="Title 26 3" xfId="4590"/>
    <cellStyle name="Title 27" xfId="4591"/>
    <cellStyle name="Title 27 2" xfId="4592"/>
    <cellStyle name="Title 27 3" xfId="4593"/>
    <cellStyle name="Title 28" xfId="4594"/>
    <cellStyle name="Title 28 2" xfId="4595"/>
    <cellStyle name="Title 28 3" xfId="4596"/>
    <cellStyle name="Title 29" xfId="4597"/>
    <cellStyle name="Title 29 2" xfId="4598"/>
    <cellStyle name="Title 29 3" xfId="4599"/>
    <cellStyle name="Title 3" xfId="4600"/>
    <cellStyle name="Title 3 2" xfId="4601"/>
    <cellStyle name="Title 3 3" xfId="4602"/>
    <cellStyle name="Title 30" xfId="4603"/>
    <cellStyle name="Title 30 2" xfId="4604"/>
    <cellStyle name="Title 30 3" xfId="4605"/>
    <cellStyle name="Title 31" xfId="4606"/>
    <cellStyle name="Title 31 2" xfId="4607"/>
    <cellStyle name="Title 31 3" xfId="4608"/>
    <cellStyle name="Title 32" xfId="4609"/>
    <cellStyle name="Title 4" xfId="4610"/>
    <cellStyle name="Title 4 2" xfId="4611"/>
    <cellStyle name="Title 4 3" xfId="4612"/>
    <cellStyle name="Title 5" xfId="4613"/>
    <cellStyle name="Title 5 2" xfId="4614"/>
    <cellStyle name="Title 5 3" xfId="4615"/>
    <cellStyle name="Title 6" xfId="4616"/>
    <cellStyle name="Title 6 2" xfId="4617"/>
    <cellStyle name="Title 6 3" xfId="4618"/>
    <cellStyle name="Title 7" xfId="4619"/>
    <cellStyle name="Title 7 2" xfId="4620"/>
    <cellStyle name="Title 7 3" xfId="4621"/>
    <cellStyle name="Title 8" xfId="4622"/>
    <cellStyle name="Title 8 2" xfId="4623"/>
    <cellStyle name="Title 8 3" xfId="4624"/>
    <cellStyle name="Title 9" xfId="4625"/>
    <cellStyle name="Title 9 2" xfId="4626"/>
    <cellStyle name="Title 9 3" xfId="4627"/>
    <cellStyle name="Total 10" xfId="4628"/>
    <cellStyle name="Total 10 2" xfId="4629"/>
    <cellStyle name="Total 10 3" xfId="4630"/>
    <cellStyle name="Total 11" xfId="4631"/>
    <cellStyle name="Total 11 2" xfId="4632"/>
    <cellStyle name="Total 11 3" xfId="4633"/>
    <cellStyle name="Total 12" xfId="4634"/>
    <cellStyle name="Total 12 2" xfId="4635"/>
    <cellStyle name="Total 12 3" xfId="4636"/>
    <cellStyle name="Total 13" xfId="4637"/>
    <cellStyle name="Total 13 2" xfId="4638"/>
    <cellStyle name="Total 13 3" xfId="4639"/>
    <cellStyle name="Total 14" xfId="4640"/>
    <cellStyle name="Total 14 2" xfId="4641"/>
    <cellStyle name="Total 14 3" xfId="4642"/>
    <cellStyle name="Total 15" xfId="4643"/>
    <cellStyle name="Total 15 2" xfId="4644"/>
    <cellStyle name="Total 15 3" xfId="4645"/>
    <cellStyle name="Total 16" xfId="4646"/>
    <cellStyle name="Total 16 2" xfId="4647"/>
    <cellStyle name="Total 16 3" xfId="4648"/>
    <cellStyle name="Total 17" xfId="4649"/>
    <cellStyle name="Total 17 2" xfId="4650"/>
    <cellStyle name="Total 17 3" xfId="4651"/>
    <cellStyle name="Total 18" xfId="4652"/>
    <cellStyle name="Total 18 2" xfId="4653"/>
    <cellStyle name="Total 18 3" xfId="4654"/>
    <cellStyle name="Total 19" xfId="4655"/>
    <cellStyle name="Total 19 2" xfId="4656"/>
    <cellStyle name="Total 19 3" xfId="4657"/>
    <cellStyle name="Total 2" xfId="4658"/>
    <cellStyle name="Total 2 2" xfId="4659"/>
    <cellStyle name="Total 2 3" xfId="4660"/>
    <cellStyle name="Total 20" xfId="4661"/>
    <cellStyle name="Total 20 2" xfId="4662"/>
    <cellStyle name="Total 20 3" xfId="4663"/>
    <cellStyle name="Total 21" xfId="4664"/>
    <cellStyle name="Total 21 2" xfId="4665"/>
    <cellStyle name="Total 21 3" xfId="4666"/>
    <cellStyle name="Total 22" xfId="4667"/>
    <cellStyle name="Total 22 2" xfId="4668"/>
    <cellStyle name="Total 22 3" xfId="4669"/>
    <cellStyle name="Total 23" xfId="4670"/>
    <cellStyle name="Total 23 2" xfId="4671"/>
    <cellStyle name="Total 23 3" xfId="4672"/>
    <cellStyle name="Total 24" xfId="4673"/>
    <cellStyle name="Total 24 2" xfId="4674"/>
    <cellStyle name="Total 24 3" xfId="4675"/>
    <cellStyle name="Total 25" xfId="4676"/>
    <cellStyle name="Total 25 2" xfId="4677"/>
    <cellStyle name="Total 25 3" xfId="4678"/>
    <cellStyle name="Total 26" xfId="4679"/>
    <cellStyle name="Total 26 2" xfId="4680"/>
    <cellStyle name="Total 26 3" xfId="4681"/>
    <cellStyle name="Total 27" xfId="4682"/>
    <cellStyle name="Total 27 2" xfId="4683"/>
    <cellStyle name="Total 27 3" xfId="4684"/>
    <cellStyle name="Total 28" xfId="4685"/>
    <cellStyle name="Total 28 2" xfId="4686"/>
    <cellStyle name="Total 28 3" xfId="4687"/>
    <cellStyle name="Total 29" xfId="4688"/>
    <cellStyle name="Total 29 2" xfId="4689"/>
    <cellStyle name="Total 29 3" xfId="4690"/>
    <cellStyle name="Total 3" xfId="4691"/>
    <cellStyle name="Total 3 2" xfId="4692"/>
    <cellStyle name="Total 3 3" xfId="4693"/>
    <cellStyle name="Total 30" xfId="4694"/>
    <cellStyle name="Total 30 2" xfId="4695"/>
    <cellStyle name="Total 30 3" xfId="4696"/>
    <cellStyle name="Total 31" xfId="4697"/>
    <cellStyle name="Total 31 2" xfId="4698"/>
    <cellStyle name="Total 31 3" xfId="4699"/>
    <cellStyle name="Total 32" xfId="4700"/>
    <cellStyle name="Total 4" xfId="4701"/>
    <cellStyle name="Total 4 2" xfId="4702"/>
    <cellStyle name="Total 4 3" xfId="4703"/>
    <cellStyle name="Total 5" xfId="4704"/>
    <cellStyle name="Total 5 2" xfId="4705"/>
    <cellStyle name="Total 5 3" xfId="4706"/>
    <cellStyle name="Total 6" xfId="4707"/>
    <cellStyle name="Total 6 2" xfId="4708"/>
    <cellStyle name="Total 6 3" xfId="4709"/>
    <cellStyle name="Total 7" xfId="4710"/>
    <cellStyle name="Total 7 2" xfId="4711"/>
    <cellStyle name="Total 7 3" xfId="4712"/>
    <cellStyle name="Total 8" xfId="4713"/>
    <cellStyle name="Total 8 2" xfId="4714"/>
    <cellStyle name="Total 8 3" xfId="4715"/>
    <cellStyle name="Total 9" xfId="4716"/>
    <cellStyle name="Total 9 2" xfId="4717"/>
    <cellStyle name="Total 9 3" xfId="4718"/>
    <cellStyle name="Währung [0]_RESULTS" xfId="4719"/>
    <cellStyle name="Währung_RESULTS" xfId="4720"/>
    <cellStyle name="Warning Text 10" xfId="4721"/>
    <cellStyle name="Warning Text 11" xfId="4722"/>
    <cellStyle name="Warning Text 12" xfId="4723"/>
    <cellStyle name="Warning Text 13" xfId="4724"/>
    <cellStyle name="Warning Text 14" xfId="4725"/>
    <cellStyle name="Warning Text 15" xfId="4726"/>
    <cellStyle name="Warning Text 16" xfId="4727"/>
    <cellStyle name="Warning Text 17" xfId="4728"/>
    <cellStyle name="Warning Text 18" xfId="4729"/>
    <cellStyle name="Warning Text 19" xfId="4730"/>
    <cellStyle name="Warning Text 2" xfId="4731"/>
    <cellStyle name="Warning Text 2 2" xfId="4732"/>
    <cellStyle name="Warning Text 20" xfId="4733"/>
    <cellStyle name="Warning Text 21" xfId="4734"/>
    <cellStyle name="Warning Text 22" xfId="4735"/>
    <cellStyle name="Warning Text 23" xfId="4736"/>
    <cellStyle name="Warning Text 24" xfId="4737"/>
    <cellStyle name="Warning Text 25" xfId="4738"/>
    <cellStyle name="Warning Text 26" xfId="4739"/>
    <cellStyle name="Warning Text 27" xfId="4740"/>
    <cellStyle name="Warning Text 28" xfId="4741"/>
    <cellStyle name="Warning Text 29" xfId="4742"/>
    <cellStyle name="Warning Text 3" xfId="4743"/>
    <cellStyle name="Warning Text 30" xfId="4744"/>
    <cellStyle name="Warning Text 31" xfId="4745"/>
    <cellStyle name="Warning Text 4" xfId="4746"/>
    <cellStyle name="Warning Text 5" xfId="4747"/>
    <cellStyle name="Warning Text 6" xfId="4748"/>
    <cellStyle name="Warning Text 7" xfId="4749"/>
    <cellStyle name="Warning Text 8" xfId="4750"/>
    <cellStyle name="Warning Text 9" xfId="4751"/>
    <cellStyle name="똿뗦먛귟 [0.00]_PRODUCT DETAIL Q1" xfId="4752"/>
    <cellStyle name="똿뗦먛귟_PRODUCT DETAIL Q1" xfId="4753"/>
    <cellStyle name="믅됞 [0.00]_PRODUCT DETAIL Q1" xfId="4754"/>
    <cellStyle name="믅됞_PRODUCT DETAIL Q1" xfId="4755"/>
    <cellStyle name="백분율_HOBONG" xfId="4756"/>
    <cellStyle name="뷭?_BOOKSHIP" xfId="4757"/>
    <cellStyle name="콤마 [0]_1202" xfId="4758"/>
    <cellStyle name="콤마_1202" xfId="4759"/>
    <cellStyle name="통화 [0]_1202" xfId="4760"/>
    <cellStyle name="통화_1202" xfId="4761"/>
    <cellStyle name="표준_(정보부문)월별인원계획" xfId="47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y%20of%20Budget%20%2009-10%20Final%20%2019_02_09%20SPO%20on%20Gcpe\Bhavnagar\Ahmedabad_Approved_08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FA\JRM_New_Folder\UEE-NOV-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AWP-09-10-after%20delhi-final\AWP-09-10-Table-MM-CALC\EFA\JRM_New_Folder\UEE-NOV-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Oct-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MP%20State%20AWP_GOI%20TABLES%202011-12-Edci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\Desktop\AWP&amp;B%202011-12\budgeto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6-17\Punjab\Users\Ram\Desktop\AWP&amp;B%202011-12\budgeto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GUPT~1\AppData\Local\Temp\Rar$DI03.559\Users\SMGUPT~1\AppData\Local\Temp\Rar$DI00.347\Kalpnamam%20pendrive%20data\HARYANA%2009-10-tarun\budgetor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e4parkash\c\WINDOWS\Desktop\civilworks%20adcil%20team\My%20Documents\ESTLDLAB_R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7-18\Kerala\Kerala%20Costing%20sheet%202017-18%20-28.1.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4-15\Uttarakhand\Copy%20of%20Budget%20%2009-10%20Final%20%2019_02_09%20SPO%20on%20Gcpe\Bhavnagar\Ahmedabad_Approved_08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NOV-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nsus2006\census2006\census2005\comat%20reports\SSA%20Districtwise%20Reason%20for%20Out%20of%20School%20(NEW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6-17\Punjab\census2006\census2006\census2005\comat%20reports\SSA%20Districtwise%20Reason%20for%20Out%20of%20School%20(NEW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2016\SSA%20Guidelines\Annexures%20for%20Appraisals%202016-17\census2006\census2006\census2005\comat%20reports\SSA%20Districtwise%20Reason%20for%20Out%20of%20School%20(NEW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Civil/Final%20AC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Raw%20Material/Innovation%20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  <sheetName val="28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g-val"/>
      <sheetName val="DMR-1"/>
      <sheetName val="admn"/>
      <sheetName val="Prnti"/>
      <sheetName val="Lib"/>
      <sheetName val="npegel"/>
      <sheetName val="EGS"/>
      <sheetName val="AB"/>
      <sheetName val="shukl"/>
      <sheetName val="acad"/>
      <sheetName val="IED"/>
      <sheetName val="CW"/>
      <sheetName val="FS"/>
      <sheetName val="HS"/>
      <sheetName val="dmr-2-dmg"/>
      <sheetName val="fin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t"/>
      <sheetName val="SSA_BANGALORE"/>
      <sheetName val="SSA_MYSORE"/>
      <sheetName val="SCHB.LDLB"/>
      <sheetName val="Kgbv"/>
      <sheetName val="New Teachers"/>
    </sheetNames>
    <sheetDataSet>
      <sheetData sheetId="0">
        <row r="5">
          <cell r="B5" t="str">
            <v>fuekZ.k dk;Z dh fLFkfr % vDVwcj 2004 dh fLFkfr esa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5">
          <cell r="B5" t="str">
            <v>fuekZ.k dk;Z dh fLFkfr % vDVwcj 2004 dh fLFkfr esa</v>
          </cell>
        </row>
        <row r="7">
          <cell r="B7">
            <v>28</v>
          </cell>
          <cell r="C7" t="str">
            <v>fodkl[k.M lzksr dsUnz ¼ch-vkj-lh-½ Hkou</v>
          </cell>
          <cell r="R7">
            <v>28</v>
          </cell>
          <cell r="T7" t="str">
            <v>In complete</v>
          </cell>
        </row>
        <row r="8">
          <cell r="A8" t="str">
            <v>Øa-</v>
          </cell>
          <cell r="B8" t="str">
            <v>ftyk</v>
          </cell>
          <cell r="C8" t="str">
            <v>ch-vkj-lh- dh la[;k</v>
          </cell>
          <cell r="D8" t="str">
            <v>LFky p;u</v>
          </cell>
          <cell r="E8" t="str">
            <v>rduhdh Lohd`fr tkjh</v>
          </cell>
          <cell r="F8" t="str">
            <v>iz'kkldh; Lohd`fr tkjh</v>
          </cell>
          <cell r="G8" t="str">
            <v>fuekZ.k izkjaHk</v>
          </cell>
          <cell r="H8" t="str">
            <v>uho Lrj</v>
          </cell>
          <cell r="I8" t="str">
            <v>dqlhZ Lrj</v>
          </cell>
          <cell r="J8" t="str">
            <v>nhokj Lrj</v>
          </cell>
          <cell r="K8" t="str">
            <v>Nr Lrj</v>
          </cell>
          <cell r="L8" t="str">
            <v>Nr iw.kZ</v>
          </cell>
          <cell r="M8" t="str">
            <v>dk;Z iw.kZ</v>
          </cell>
          <cell r="N8" t="str">
            <v>fo|qrhd`r</v>
          </cell>
          <cell r="O8" t="str">
            <v>is;ty O;oLFkk</v>
          </cell>
          <cell r="P8" t="str">
            <v>lh-lh- tkjh</v>
          </cell>
          <cell r="Q8" t="str">
            <v>30 o"khZ; fLFkjrk izek.k i= tkjh</v>
          </cell>
          <cell r="R8" t="str">
            <v>BRC Check</v>
          </cell>
          <cell r="T8" t="str">
            <v>In complete</v>
          </cell>
        </row>
        <row r="9">
          <cell r="A9" t="str">
            <v>Dcode</v>
          </cell>
          <cell r="C9" t="str">
            <v xml:space="preserve">Block Resource Centre (BRC) Building </v>
          </cell>
          <cell r="R9" t="str">
            <v xml:space="preserve">(BRC) Building </v>
          </cell>
        </row>
        <row r="10">
          <cell r="B10" t="str">
            <v>District</v>
          </cell>
          <cell r="C10" t="str">
            <v>No.of BRC</v>
          </cell>
          <cell r="D10" t="str">
            <v>Site Selection</v>
          </cell>
          <cell r="E10" t="str">
            <v>Technical Sanction Issued</v>
          </cell>
          <cell r="F10" t="str">
            <v>Admin. Sanction Issued</v>
          </cell>
          <cell r="G10" t="str">
            <v>No. of BRC Started</v>
          </cell>
          <cell r="H10" t="str">
            <v>Fou.</v>
          </cell>
          <cell r="I10" t="str">
            <v>P.L.</v>
          </cell>
          <cell r="J10" t="str">
            <v>S.S.</v>
          </cell>
          <cell r="K10" t="str">
            <v>R.F.</v>
          </cell>
          <cell r="L10" t="str">
            <v>R. Comp</v>
          </cell>
          <cell r="M10" t="str">
            <v>Comp.</v>
          </cell>
          <cell r="N10" t="str">
            <v>No of BRC Electrified</v>
          </cell>
          <cell r="O10" t="str">
            <v>BRC with water supply</v>
          </cell>
          <cell r="P10" t="str">
            <v>Compl. Certificate (CC) issued</v>
          </cell>
          <cell r="Q10" t="str">
            <v>30 yr Stability certificate issued</v>
          </cell>
          <cell r="R10" t="str">
            <v>CHECK PLEASE</v>
          </cell>
        </row>
        <row r="11">
          <cell r="A11">
            <v>1</v>
          </cell>
          <cell r="B11" t="str">
            <v>cSrwy</v>
          </cell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 t="str">
            <v>OK</v>
          </cell>
          <cell r="T11">
            <v>0</v>
          </cell>
        </row>
        <row r="12">
          <cell r="A12">
            <v>2</v>
          </cell>
          <cell r="B12" t="str">
            <v>jk;lsu</v>
          </cell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M12">
            <v>7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  <cell r="R12" t="str">
            <v>OK</v>
          </cell>
          <cell r="T12">
            <v>0</v>
          </cell>
        </row>
        <row r="13">
          <cell r="A13">
            <v>3</v>
          </cell>
          <cell r="B13" t="str">
            <v>jktx&lt;</v>
          </cell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6</v>
          </cell>
          <cell r="R13" t="str">
            <v>OK</v>
          </cell>
          <cell r="T13">
            <v>0</v>
          </cell>
        </row>
        <row r="14">
          <cell r="A14">
            <v>4</v>
          </cell>
          <cell r="B14" t="str">
            <v>lhgksj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 t="str">
            <v>OK</v>
          </cell>
          <cell r="T14">
            <v>0</v>
          </cell>
        </row>
        <row r="15">
          <cell r="A15">
            <v>5</v>
          </cell>
          <cell r="B15" t="str">
            <v>xquk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0</v>
          </cell>
          <cell r="R15" t="str">
            <v>OK</v>
          </cell>
          <cell r="T15">
            <v>0</v>
          </cell>
        </row>
        <row r="16">
          <cell r="A16">
            <v>6</v>
          </cell>
          <cell r="B16" t="str">
            <v>/kkj</v>
          </cell>
          <cell r="C16">
            <v>13</v>
          </cell>
          <cell r="D16">
            <v>13</v>
          </cell>
          <cell r="E16">
            <v>13</v>
          </cell>
          <cell r="F16">
            <v>13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R16" t="str">
            <v>OK</v>
          </cell>
          <cell r="T16">
            <v>0</v>
          </cell>
        </row>
        <row r="17">
          <cell r="A17">
            <v>7</v>
          </cell>
          <cell r="B17" t="str">
            <v>jhok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9</v>
          </cell>
          <cell r="O17">
            <v>9</v>
          </cell>
          <cell r="P17">
            <v>7</v>
          </cell>
          <cell r="Q17">
            <v>9</v>
          </cell>
          <cell r="R17" t="str">
            <v>OK</v>
          </cell>
          <cell r="T17">
            <v>0</v>
          </cell>
        </row>
        <row r="18">
          <cell r="A18">
            <v>8</v>
          </cell>
          <cell r="B18" t="str">
            <v>lruk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8</v>
          </cell>
          <cell r="O18">
            <v>8</v>
          </cell>
          <cell r="P18">
            <v>7</v>
          </cell>
          <cell r="Q18">
            <v>0</v>
          </cell>
          <cell r="R18" t="str">
            <v>OK</v>
          </cell>
          <cell r="T18">
            <v>0</v>
          </cell>
        </row>
        <row r="19">
          <cell r="A19">
            <v>9</v>
          </cell>
          <cell r="B19" t="str">
            <v>'kgMksy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 t="str">
            <v>OK</v>
          </cell>
          <cell r="T19">
            <v>0</v>
          </cell>
        </row>
        <row r="20">
          <cell r="A20">
            <v>10</v>
          </cell>
          <cell r="B20" t="str">
            <v>mefj;k</v>
          </cell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 t="str">
            <v>OK</v>
          </cell>
          <cell r="T20">
            <v>0</v>
          </cell>
        </row>
        <row r="21">
          <cell r="A21">
            <v>11</v>
          </cell>
          <cell r="B21" t="str">
            <v>lh/kh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8</v>
          </cell>
          <cell r="O21">
            <v>8</v>
          </cell>
          <cell r="P21">
            <v>8</v>
          </cell>
          <cell r="Q21">
            <v>7</v>
          </cell>
          <cell r="R21" t="str">
            <v>OK</v>
          </cell>
          <cell r="T21">
            <v>0</v>
          </cell>
        </row>
        <row r="22">
          <cell r="A22">
            <v>12</v>
          </cell>
          <cell r="B22" t="str">
            <v>Nrrjiqj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8</v>
          </cell>
          <cell r="O22">
            <v>8</v>
          </cell>
          <cell r="P22">
            <v>8</v>
          </cell>
          <cell r="Q22">
            <v>8</v>
          </cell>
          <cell r="R22" t="str">
            <v>OK</v>
          </cell>
          <cell r="T22">
            <v>0</v>
          </cell>
        </row>
        <row r="23">
          <cell r="A23">
            <v>13</v>
          </cell>
          <cell r="B23" t="str">
            <v>iUuk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 t="str">
            <v>OK</v>
          </cell>
          <cell r="T23">
            <v>0</v>
          </cell>
        </row>
        <row r="24">
          <cell r="A24">
            <v>14</v>
          </cell>
          <cell r="B24" t="str">
            <v>Vhdex&lt;</v>
          </cell>
          <cell r="C24">
            <v>6</v>
          </cell>
          <cell r="D24">
            <v>6</v>
          </cell>
          <cell r="E24">
            <v>6</v>
          </cell>
          <cell r="F24">
            <v>6</v>
          </cell>
          <cell r="G24">
            <v>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 t="str">
            <v>OK</v>
          </cell>
          <cell r="T24">
            <v>0</v>
          </cell>
        </row>
        <row r="25">
          <cell r="A25">
            <v>15</v>
          </cell>
          <cell r="B25" t="str">
            <v>eanlkSj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 t="str">
            <v>OK</v>
          </cell>
          <cell r="T25">
            <v>0</v>
          </cell>
        </row>
        <row r="26">
          <cell r="A26">
            <v>16</v>
          </cell>
          <cell r="B26" t="str">
            <v>uhep</v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 t="str">
            <v>OK</v>
          </cell>
          <cell r="T26">
            <v>0</v>
          </cell>
        </row>
        <row r="27">
          <cell r="A27">
            <v>17</v>
          </cell>
          <cell r="B27" t="str">
            <v>jryke</v>
          </cell>
          <cell r="C27">
            <v>6</v>
          </cell>
          <cell r="D27">
            <v>6</v>
          </cell>
          <cell r="E27">
            <v>6</v>
          </cell>
          <cell r="F27">
            <v>6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 t="str">
            <v>OK</v>
          </cell>
          <cell r="T27">
            <v>0</v>
          </cell>
        </row>
        <row r="28">
          <cell r="A28">
            <v>18</v>
          </cell>
          <cell r="B28" t="str">
            <v>fHk.M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</v>
          </cell>
          <cell r="N28">
            <v>6</v>
          </cell>
          <cell r="O28">
            <v>6</v>
          </cell>
          <cell r="P28">
            <v>5</v>
          </cell>
          <cell r="Q28">
            <v>5</v>
          </cell>
          <cell r="R28" t="str">
            <v>OK</v>
          </cell>
          <cell r="T28">
            <v>0</v>
          </cell>
        </row>
        <row r="29">
          <cell r="A29">
            <v>19</v>
          </cell>
          <cell r="B29" t="str">
            <v>neksg</v>
          </cell>
          <cell r="C29">
            <v>7</v>
          </cell>
          <cell r="D29">
            <v>7</v>
          </cell>
          <cell r="E29">
            <v>7</v>
          </cell>
          <cell r="F29">
            <v>7</v>
          </cell>
          <cell r="G29">
            <v>7</v>
          </cell>
          <cell r="M29">
            <v>7</v>
          </cell>
          <cell r="N29">
            <v>7</v>
          </cell>
          <cell r="O29">
            <v>7</v>
          </cell>
          <cell r="R29" t="str">
            <v>OK</v>
          </cell>
          <cell r="T29">
            <v>0</v>
          </cell>
        </row>
        <row r="30">
          <cell r="A30">
            <v>20</v>
          </cell>
          <cell r="B30" t="str">
            <v>nfr;k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3</v>
          </cell>
          <cell r="O30">
            <v>3</v>
          </cell>
          <cell r="P30">
            <v>2</v>
          </cell>
          <cell r="Q30">
            <v>2</v>
          </cell>
          <cell r="R30" t="str">
            <v>OK</v>
          </cell>
          <cell r="T30">
            <v>0</v>
          </cell>
        </row>
        <row r="31">
          <cell r="A31">
            <v>21</v>
          </cell>
          <cell r="B31" t="str">
            <v>nsokl</v>
          </cell>
          <cell r="C31">
            <v>6</v>
          </cell>
          <cell r="D31">
            <v>6</v>
          </cell>
          <cell r="E31">
            <v>6</v>
          </cell>
          <cell r="F31">
            <v>6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6</v>
          </cell>
          <cell r="O31">
            <v>4</v>
          </cell>
          <cell r="P31">
            <v>5</v>
          </cell>
          <cell r="Q31">
            <v>5</v>
          </cell>
          <cell r="R31" t="str">
            <v>OK</v>
          </cell>
          <cell r="T31">
            <v>0</v>
          </cell>
        </row>
        <row r="32">
          <cell r="A32">
            <v>22</v>
          </cell>
          <cell r="B32" t="str">
            <v>&gt;kcqvk</v>
          </cell>
          <cell r="C32">
            <v>12</v>
          </cell>
          <cell r="D32">
            <v>12</v>
          </cell>
          <cell r="E32">
            <v>12</v>
          </cell>
          <cell r="F32">
            <v>12</v>
          </cell>
          <cell r="G32">
            <v>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</v>
          </cell>
          <cell r="N32">
            <v>12</v>
          </cell>
          <cell r="O32">
            <v>12</v>
          </cell>
          <cell r="P32">
            <v>12</v>
          </cell>
          <cell r="Q32">
            <v>12</v>
          </cell>
          <cell r="R32" t="str">
            <v>OK</v>
          </cell>
          <cell r="T32">
            <v>0</v>
          </cell>
        </row>
        <row r="33">
          <cell r="A33">
            <v>23</v>
          </cell>
          <cell r="B33" t="str">
            <v>[k.Mok</v>
          </cell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 t="str">
            <v>OK</v>
          </cell>
          <cell r="T33">
            <v>0</v>
          </cell>
        </row>
        <row r="34">
          <cell r="A34">
            <v>24</v>
          </cell>
          <cell r="B34" t="str">
            <v>[kjxksu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</v>
          </cell>
          <cell r="N34">
            <v>9</v>
          </cell>
          <cell r="O34">
            <v>9</v>
          </cell>
          <cell r="P34">
            <v>9</v>
          </cell>
          <cell r="Q34">
            <v>9</v>
          </cell>
          <cell r="R34" t="str">
            <v>OK</v>
          </cell>
          <cell r="T34">
            <v>0</v>
          </cell>
        </row>
        <row r="35">
          <cell r="A35">
            <v>25</v>
          </cell>
          <cell r="B35" t="str">
            <v>cMokuh</v>
          </cell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7</v>
          </cell>
          <cell r="O35">
            <v>0</v>
          </cell>
          <cell r="P35">
            <v>7</v>
          </cell>
          <cell r="Q35">
            <v>7</v>
          </cell>
          <cell r="R35" t="str">
            <v>OK</v>
          </cell>
          <cell r="T35">
            <v>0</v>
          </cell>
        </row>
        <row r="36">
          <cell r="A36">
            <v>26</v>
          </cell>
          <cell r="B36" t="str">
            <v>eaMyk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M36">
            <v>9</v>
          </cell>
          <cell r="N36">
            <v>9</v>
          </cell>
          <cell r="O36">
            <v>9</v>
          </cell>
          <cell r="P36">
            <v>9</v>
          </cell>
          <cell r="Q36">
            <v>9</v>
          </cell>
          <cell r="R36" t="str">
            <v>OK</v>
          </cell>
          <cell r="T36">
            <v>0</v>
          </cell>
        </row>
        <row r="37">
          <cell r="A37">
            <v>27</v>
          </cell>
          <cell r="B37" t="str">
            <v>fM.MkSjh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7</v>
          </cell>
          <cell r="O37">
            <v>5</v>
          </cell>
          <cell r="P37">
            <v>7</v>
          </cell>
          <cell r="Q37">
            <v>7</v>
          </cell>
          <cell r="R37" t="str">
            <v>OK</v>
          </cell>
          <cell r="T37">
            <v>0</v>
          </cell>
        </row>
        <row r="38">
          <cell r="A38">
            <v>28</v>
          </cell>
          <cell r="B38" t="str">
            <v>eqjSuk</v>
          </cell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 t="str">
            <v>OK</v>
          </cell>
          <cell r="T38">
            <v>0</v>
          </cell>
        </row>
        <row r="39">
          <cell r="A39">
            <v>29</v>
          </cell>
          <cell r="B39" t="str">
            <v>';ksiqj</v>
          </cell>
          <cell r="C39">
            <v>3</v>
          </cell>
          <cell r="D39">
            <v>3</v>
          </cell>
          <cell r="E39">
            <v>3</v>
          </cell>
          <cell r="F39">
            <v>3</v>
          </cell>
          <cell r="G39">
            <v>3</v>
          </cell>
          <cell r="M39">
            <v>3</v>
          </cell>
          <cell r="N39">
            <v>3</v>
          </cell>
          <cell r="O39">
            <v>3</v>
          </cell>
          <cell r="P39">
            <v>3</v>
          </cell>
          <cell r="R39" t="str">
            <v>OK</v>
          </cell>
          <cell r="T39">
            <v>0</v>
          </cell>
        </row>
        <row r="40">
          <cell r="A40">
            <v>30</v>
          </cell>
          <cell r="B40" t="str">
            <v>flouh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8</v>
          </cell>
          <cell r="O40">
            <v>7</v>
          </cell>
          <cell r="P40">
            <v>8</v>
          </cell>
          <cell r="Q40">
            <v>8</v>
          </cell>
          <cell r="R40" t="str">
            <v>OK</v>
          </cell>
          <cell r="T40">
            <v>0</v>
          </cell>
        </row>
        <row r="41">
          <cell r="A41">
            <v>31</v>
          </cell>
          <cell r="B41" t="str">
            <v>'kktkiqj</v>
          </cell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 t="str">
            <v>OK</v>
          </cell>
          <cell r="T41">
            <v>0</v>
          </cell>
        </row>
        <row r="42">
          <cell r="A42">
            <v>32</v>
          </cell>
          <cell r="B42" t="str">
            <v>f'koiqjh</v>
          </cell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M42">
            <v>8</v>
          </cell>
          <cell r="N42">
            <v>8</v>
          </cell>
          <cell r="O42">
            <v>8</v>
          </cell>
          <cell r="P42">
            <v>8</v>
          </cell>
          <cell r="Q42">
            <v>8</v>
          </cell>
          <cell r="R42" t="str">
            <v>OK</v>
          </cell>
          <cell r="T42">
            <v>0</v>
          </cell>
        </row>
        <row r="43">
          <cell r="A43">
            <v>33</v>
          </cell>
          <cell r="B43" t="str">
            <v>fofn'kk</v>
          </cell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 t="str">
            <v>OK</v>
          </cell>
          <cell r="T43">
            <v>0</v>
          </cell>
        </row>
        <row r="44">
          <cell r="A44">
            <v>34</v>
          </cell>
          <cell r="B44" t="str">
            <v>ckyk?kkV</v>
          </cell>
          <cell r="C44">
            <v>10</v>
          </cell>
          <cell r="D44">
            <v>10</v>
          </cell>
          <cell r="E44">
            <v>10</v>
          </cell>
          <cell r="F44">
            <v>10</v>
          </cell>
          <cell r="G44">
            <v>10</v>
          </cell>
          <cell r="H44">
            <v>0</v>
          </cell>
          <cell r="I44">
            <v>0</v>
          </cell>
          <cell r="J44">
            <v>1</v>
          </cell>
          <cell r="K44">
            <v>6</v>
          </cell>
          <cell r="L44">
            <v>1</v>
          </cell>
          <cell r="M44">
            <v>2</v>
          </cell>
          <cell r="N44">
            <v>1</v>
          </cell>
          <cell r="O44">
            <v>10</v>
          </cell>
          <cell r="P44">
            <v>1</v>
          </cell>
          <cell r="Q44">
            <v>1</v>
          </cell>
          <cell r="R44" t="str">
            <v>OK</v>
          </cell>
          <cell r="T44">
            <v>8</v>
          </cell>
        </row>
        <row r="45">
          <cell r="A45">
            <v>35</v>
          </cell>
          <cell r="B45" t="str">
            <v>Xokfy;j</v>
          </cell>
          <cell r="C45">
            <v>5</v>
          </cell>
          <cell r="D45">
            <v>4</v>
          </cell>
          <cell r="E45">
            <v>5</v>
          </cell>
          <cell r="F45">
            <v>5</v>
          </cell>
          <cell r="G45">
            <v>4</v>
          </cell>
          <cell r="K45">
            <v>2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R45" t="str">
            <v>OK</v>
          </cell>
          <cell r="T45">
            <v>4</v>
          </cell>
        </row>
        <row r="46">
          <cell r="A46">
            <v>36</v>
          </cell>
          <cell r="B46" t="str">
            <v>Hkksiky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I46">
            <v>1</v>
          </cell>
          <cell r="K46">
            <v>1</v>
          </cell>
          <cell r="R46" t="str">
            <v>OK</v>
          </cell>
          <cell r="T46">
            <v>2</v>
          </cell>
        </row>
        <row r="47">
          <cell r="A47">
            <v>37</v>
          </cell>
          <cell r="B47" t="str">
            <v>ujflagiqj</v>
          </cell>
          <cell r="C47">
            <v>6</v>
          </cell>
          <cell r="D47">
            <v>6</v>
          </cell>
          <cell r="E47">
            <v>6</v>
          </cell>
          <cell r="F47">
            <v>6</v>
          </cell>
          <cell r="G47">
            <v>6</v>
          </cell>
          <cell r="H47">
            <v>0</v>
          </cell>
          <cell r="I47">
            <v>1</v>
          </cell>
          <cell r="J47">
            <v>1</v>
          </cell>
          <cell r="K47">
            <v>2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OK</v>
          </cell>
          <cell r="T47">
            <v>6</v>
          </cell>
        </row>
        <row r="48">
          <cell r="A48">
            <v>38</v>
          </cell>
          <cell r="B48" t="str">
            <v>gks'kaxkckn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4</v>
          </cell>
          <cell r="Q48">
            <v>0</v>
          </cell>
          <cell r="R48" t="str">
            <v>OK</v>
          </cell>
          <cell r="T48">
            <v>0</v>
          </cell>
        </row>
        <row r="49">
          <cell r="A49">
            <v>39</v>
          </cell>
          <cell r="B49" t="str">
            <v>gjnk</v>
          </cell>
          <cell r="C49">
            <v>3</v>
          </cell>
          <cell r="D49">
            <v>3</v>
          </cell>
          <cell r="E49">
            <v>3</v>
          </cell>
          <cell r="F49">
            <v>3</v>
          </cell>
          <cell r="G49">
            <v>3</v>
          </cell>
          <cell r="M49">
            <v>3</v>
          </cell>
          <cell r="N49">
            <v>3</v>
          </cell>
          <cell r="O49">
            <v>3</v>
          </cell>
          <cell r="R49" t="str">
            <v>OK</v>
          </cell>
          <cell r="T49">
            <v>0</v>
          </cell>
        </row>
        <row r="50">
          <cell r="A50">
            <v>40</v>
          </cell>
          <cell r="B50" t="str">
            <v>bUnkSj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0</v>
          </cell>
          <cell r="Q50">
            <v>0</v>
          </cell>
          <cell r="R50" t="str">
            <v>OK</v>
          </cell>
          <cell r="T50">
            <v>4</v>
          </cell>
        </row>
        <row r="51">
          <cell r="A51">
            <v>41</v>
          </cell>
          <cell r="B51" t="str">
            <v>fNanokMk</v>
          </cell>
          <cell r="C51">
            <v>11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L51">
            <v>2</v>
          </cell>
          <cell r="M51">
            <v>9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 t="str">
            <v>OK</v>
          </cell>
          <cell r="T51">
            <v>2</v>
          </cell>
        </row>
        <row r="52">
          <cell r="A52">
            <v>42</v>
          </cell>
          <cell r="B52" t="str">
            <v>mTtSu</v>
          </cell>
          <cell r="C52">
            <v>6</v>
          </cell>
          <cell r="D52">
            <v>6</v>
          </cell>
          <cell r="G52">
            <v>0</v>
          </cell>
          <cell r="R52" t="str">
            <v>OK</v>
          </cell>
          <cell r="T52">
            <v>6</v>
          </cell>
        </row>
        <row r="53">
          <cell r="A53">
            <v>43</v>
          </cell>
          <cell r="B53" t="str">
            <v>tcyiqj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2</v>
          </cell>
          <cell r="L53">
            <v>3</v>
          </cell>
          <cell r="M53">
            <v>2</v>
          </cell>
          <cell r="N53">
            <v>2</v>
          </cell>
          <cell r="Q53">
            <v>0</v>
          </cell>
          <cell r="R53" t="str">
            <v>OK</v>
          </cell>
          <cell r="T53">
            <v>5</v>
          </cell>
        </row>
        <row r="54">
          <cell r="A54">
            <v>44</v>
          </cell>
          <cell r="B54" t="str">
            <v>dVuh</v>
          </cell>
          <cell r="C54">
            <v>6</v>
          </cell>
          <cell r="D54">
            <v>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OK</v>
          </cell>
          <cell r="T54">
            <v>6</v>
          </cell>
        </row>
        <row r="55">
          <cell r="A55">
            <v>45</v>
          </cell>
          <cell r="B55" t="str">
            <v>lkxj</v>
          </cell>
          <cell r="C55">
            <v>11</v>
          </cell>
          <cell r="D55">
            <v>11</v>
          </cell>
          <cell r="E55">
            <v>11</v>
          </cell>
          <cell r="F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10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  <cell r="R55" t="str">
            <v>OK</v>
          </cell>
          <cell r="T55">
            <v>1</v>
          </cell>
        </row>
        <row r="56">
          <cell r="A56">
            <v>46</v>
          </cell>
          <cell r="B56" t="str">
            <v>v'kksd uxj</v>
          </cell>
          <cell r="C56">
            <v>4</v>
          </cell>
          <cell r="D56">
            <v>4</v>
          </cell>
          <cell r="E56">
            <v>4</v>
          </cell>
          <cell r="F56">
            <v>4</v>
          </cell>
          <cell r="G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4</v>
          </cell>
          <cell r="O56">
            <v>4</v>
          </cell>
          <cell r="P56">
            <v>0</v>
          </cell>
          <cell r="Q56">
            <v>0</v>
          </cell>
          <cell r="R56" t="str">
            <v>OK</v>
          </cell>
          <cell r="T56">
            <v>0</v>
          </cell>
        </row>
        <row r="57">
          <cell r="A57">
            <v>47</v>
          </cell>
          <cell r="B57" t="str">
            <v>vuwiiqj</v>
          </cell>
          <cell r="C57">
            <v>4</v>
          </cell>
          <cell r="D57">
            <v>4</v>
          </cell>
          <cell r="E57">
            <v>4</v>
          </cell>
          <cell r="F57">
            <v>4</v>
          </cell>
          <cell r="G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 t="str">
            <v>OK</v>
          </cell>
          <cell r="T57">
            <v>0</v>
          </cell>
        </row>
        <row r="58">
          <cell r="A58">
            <v>48</v>
          </cell>
          <cell r="B58" t="str">
            <v>cqjgkuqiqj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 t="str">
            <v>OK</v>
          </cell>
          <cell r="T58">
            <v>0</v>
          </cell>
        </row>
        <row r="59">
          <cell r="B59" t="str">
            <v>;ksx e/;izns'k</v>
          </cell>
          <cell r="C59">
            <v>314</v>
          </cell>
          <cell r="D59">
            <v>307</v>
          </cell>
          <cell r="E59">
            <v>296</v>
          </cell>
          <cell r="F59">
            <v>296</v>
          </cell>
          <cell r="G59">
            <v>301</v>
          </cell>
          <cell r="H59">
            <v>0</v>
          </cell>
          <cell r="I59">
            <v>2</v>
          </cell>
          <cell r="J59">
            <v>2</v>
          </cell>
          <cell r="K59">
            <v>18</v>
          </cell>
          <cell r="L59">
            <v>9</v>
          </cell>
          <cell r="M59">
            <v>270</v>
          </cell>
          <cell r="N59">
            <v>253</v>
          </cell>
          <cell r="O59">
            <v>256</v>
          </cell>
          <cell r="P59">
            <v>222</v>
          </cell>
          <cell r="Q59">
            <v>199</v>
          </cell>
          <cell r="R59" t="str">
            <v>OK</v>
          </cell>
          <cell r="T59">
            <v>44</v>
          </cell>
        </row>
        <row r="60">
          <cell r="B60" t="str">
            <v xml:space="preserve">Note:  SSA (AWP 2002-03 spill over) Plan 5061.61 lakh approved for 12 Non DPEP districts (BRC Buildings) 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ic-Table-1"/>
      <sheetName val="school-Table-1_2"/>
      <sheetName val="-indicator-Table 2 "/>
      <sheetName val="pop-enr-oos-prim-Table-3 "/>
      <sheetName val="pop-enr-oos-mid-Table-3 _2"/>
      <sheetName val="oos-reason-Table-3.1"/>
      <sheetName val="access-P-Table-4"/>
      <sheetName val="Access-Mid-Table-4_2"/>
      <sheetName val="sc-st-vill-Table-5"/>
      <sheetName val="STR-Table-6"/>
      <sheetName val="egs-up-Table-7"/>
      <sheetName val="Res-Sch-Table-9 "/>
      <sheetName val="Transport-fac-Table8.1"/>
      <sheetName val="RTE-tch-Prim-Table-10"/>
      <sheetName val="RTE-tch-Prim Table-10_2"/>
      <sheetName val="RTE-UP-TCH-tab11"/>
      <sheetName val="brc-crc-manpwr-Table-12"/>
      <sheetName val="brc-crc-furni-Table-13"/>
      <sheetName val="integ-Table-14"/>
      <sheetName val="school-Table-15"/>
      <sheetName val="sch-GirlsTable-15_2"/>
      <sheetName val="madrsa-Table-15_2_2"/>
      <sheetName val="sanskrt-Table-15_2_2_2"/>
      <sheetName val="Enr-(P)Table16"/>
      <sheetName val="Enr-mid-Table16_2"/>
      <sheetName val="uni-st-Table17"/>
      <sheetName val="uni-ssa-Table17_2"/>
      <sheetName val="TCH-Table18"/>
      <sheetName val="trg-Table-19"/>
      <sheetName val="npegel-Table20"/>
      <sheetName val="kgbv-Table21"/>
      <sheetName val="cwsn-Table22"/>
      <sheetName val="CAL-Table-23"/>
      <sheetName val="cw-addl-Table24.1"/>
      <sheetName val="cw-dw-toilet-Table25"/>
      <sheetName val="furni-Table-26"/>
      <sheetName val="m-grant-Table-27"/>
      <sheetName val="Fin-tab-28"/>
      <sheetName val="Fin-Table 29"/>
      <sheetName val="Fin-Table-30"/>
      <sheetName val="Fin-Table-31"/>
      <sheetName val="Fin-tab-32"/>
      <sheetName val="free-textbooks-costing"/>
      <sheetName val="TCH-grant-costing"/>
      <sheetName val="sch-grant-cos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</sheetNames>
    <sheetDataSet>
      <sheetData sheetId="0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  <sheetName val="28"/>
      <sheetName val="RA.LD_x000c_B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sfd"/>
      <sheetName val="Provision"/>
      <sheetName val="pro-rec"/>
      <sheetName val="Tentative"/>
      <sheetName val="%age (2)"/>
      <sheetName val="Approval&amp;Exp2016-17"/>
      <sheetName val="%age of expd"/>
      <sheetName val="Comaprison"/>
      <sheetName val="Sheet1"/>
      <sheetName val="Quality portion"/>
      <sheetName val="State"/>
      <sheetName val="TVM"/>
      <sheetName val="KLM"/>
      <sheetName val="PTA"/>
      <sheetName val="ALP"/>
      <sheetName val="KTM"/>
      <sheetName val="IKD"/>
      <sheetName val="EKM"/>
      <sheetName val="TSR"/>
      <sheetName val="PKD"/>
      <sheetName val="MLP"/>
      <sheetName val="KKD"/>
      <sheetName val="WYND"/>
      <sheetName val="KNR"/>
      <sheetName val="KSD"/>
      <sheetName val="District"/>
      <sheetName val="Inter"/>
      <sheetName val="Escort"/>
      <sheetName val="SP. Training"/>
      <sheetName val="TB"/>
      <sheetName val="UNF"/>
      <sheetName val="TLE"/>
      <sheetName val="T Salary"/>
      <sheetName val="T Tring"/>
      <sheetName val="BRC"/>
      <sheetName val="CRC"/>
      <sheetName val="CAL"/>
      <sheetName val="Libr"/>
      <sheetName val="TG"/>
      <sheetName val="SG"/>
      <sheetName val="R&amp;E"/>
      <sheetName val="MG"/>
      <sheetName val="IEDC"/>
      <sheetName val="CT"/>
      <sheetName val="Civl"/>
      <sheetName val="MGT"/>
      <sheetName val="LEP"/>
      <sheetName val="CM"/>
      <sheetName val="Innovative"/>
      <sheetName val="RH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3">
          <cell r="P143">
            <v>11</v>
          </cell>
          <cell r="Y143">
            <v>0</v>
          </cell>
          <cell r="Z143">
            <v>0</v>
          </cell>
        </row>
        <row r="147">
          <cell r="Y147">
            <v>0</v>
          </cell>
          <cell r="Z147">
            <v>0</v>
          </cell>
        </row>
        <row r="170">
          <cell r="Y170">
            <v>0</v>
          </cell>
          <cell r="Z170">
            <v>0</v>
          </cell>
        </row>
        <row r="314">
          <cell r="Y314">
            <v>0</v>
          </cell>
          <cell r="Z314">
            <v>0</v>
          </cell>
        </row>
        <row r="367">
          <cell r="Y367">
            <v>0</v>
          </cell>
          <cell r="Z36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  <sheetName val="Kgbv"/>
      <sheetName val="SCHB.LDLB"/>
      <sheetName val="STR-Table-6"/>
      <sheetName val="RTE-tch-Prim-Table-10"/>
      <sheetName val="brc-crc-furni-Table-13"/>
      <sheetName val="integ-Table-14"/>
      <sheetName val="cwsn-Table22"/>
      <sheetName val="cw-addl-Table24.1"/>
      <sheetName val="cw-dw-toilet-Table25"/>
      <sheetName val="m-grant-Table-27"/>
      <sheetName val="districtwise awppb"/>
      <sheetName val="SSA_BANGAL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2:F7"/>
  <sheetViews>
    <sheetView workbookViewId="0">
      <selection activeCell="A5" sqref="A5"/>
    </sheetView>
  </sheetViews>
  <sheetFormatPr defaultRowHeight="15"/>
  <cols>
    <col min="1" max="1" width="10.7109375" bestFit="1" customWidth="1"/>
    <col min="2" max="2" width="14.140625" customWidth="1"/>
    <col min="3" max="3" width="12.140625" customWidth="1"/>
    <col min="4" max="4" width="11.7109375" style="441" customWidth="1"/>
    <col min="5" max="5" width="14" style="441" customWidth="1"/>
    <col min="6" max="6" width="14.85546875" style="441" customWidth="1"/>
    <col min="256" max="256" width="10.7109375" bestFit="1" customWidth="1"/>
    <col min="257" max="257" width="14.140625" customWidth="1"/>
    <col min="258" max="258" width="12.140625" customWidth="1"/>
    <col min="259" max="259" width="12.42578125" customWidth="1"/>
    <col min="260" max="260" width="11.7109375" customWidth="1"/>
    <col min="261" max="261" width="14" customWidth="1"/>
    <col min="262" max="262" width="14.85546875" customWidth="1"/>
    <col min="512" max="512" width="10.7109375" bestFit="1" customWidth="1"/>
    <col min="513" max="513" width="14.140625" customWidth="1"/>
    <col min="514" max="514" width="12.140625" customWidth="1"/>
    <col min="515" max="515" width="12.42578125" customWidth="1"/>
    <col min="516" max="516" width="11.7109375" customWidth="1"/>
    <col min="517" max="517" width="14" customWidth="1"/>
    <col min="518" max="518" width="14.85546875" customWidth="1"/>
    <col min="768" max="768" width="10.7109375" bestFit="1" customWidth="1"/>
    <col min="769" max="769" width="14.140625" customWidth="1"/>
    <col min="770" max="770" width="12.140625" customWidth="1"/>
    <col min="771" max="771" width="12.42578125" customWidth="1"/>
    <col min="772" max="772" width="11.7109375" customWidth="1"/>
    <col min="773" max="773" width="14" customWidth="1"/>
    <col min="774" max="774" width="14.85546875" customWidth="1"/>
    <col min="1024" max="1024" width="10.7109375" bestFit="1" customWidth="1"/>
    <col min="1025" max="1025" width="14.140625" customWidth="1"/>
    <col min="1026" max="1026" width="12.140625" customWidth="1"/>
    <col min="1027" max="1027" width="12.42578125" customWidth="1"/>
    <col min="1028" max="1028" width="11.7109375" customWidth="1"/>
    <col min="1029" max="1029" width="14" customWidth="1"/>
    <col min="1030" max="1030" width="14.85546875" customWidth="1"/>
    <col min="1280" max="1280" width="10.7109375" bestFit="1" customWidth="1"/>
    <col min="1281" max="1281" width="14.140625" customWidth="1"/>
    <col min="1282" max="1282" width="12.140625" customWidth="1"/>
    <col min="1283" max="1283" width="12.42578125" customWidth="1"/>
    <col min="1284" max="1284" width="11.7109375" customWidth="1"/>
    <col min="1285" max="1285" width="14" customWidth="1"/>
    <col min="1286" max="1286" width="14.85546875" customWidth="1"/>
    <col min="1536" max="1536" width="10.7109375" bestFit="1" customWidth="1"/>
    <col min="1537" max="1537" width="14.140625" customWidth="1"/>
    <col min="1538" max="1538" width="12.140625" customWidth="1"/>
    <col min="1539" max="1539" width="12.42578125" customWidth="1"/>
    <col min="1540" max="1540" width="11.7109375" customWidth="1"/>
    <col min="1541" max="1541" width="14" customWidth="1"/>
    <col min="1542" max="1542" width="14.85546875" customWidth="1"/>
    <col min="1792" max="1792" width="10.7109375" bestFit="1" customWidth="1"/>
    <col min="1793" max="1793" width="14.140625" customWidth="1"/>
    <col min="1794" max="1794" width="12.140625" customWidth="1"/>
    <col min="1795" max="1795" width="12.42578125" customWidth="1"/>
    <col min="1796" max="1796" width="11.7109375" customWidth="1"/>
    <col min="1797" max="1797" width="14" customWidth="1"/>
    <col min="1798" max="1798" width="14.85546875" customWidth="1"/>
    <col min="2048" max="2048" width="10.7109375" bestFit="1" customWidth="1"/>
    <col min="2049" max="2049" width="14.140625" customWidth="1"/>
    <col min="2050" max="2050" width="12.140625" customWidth="1"/>
    <col min="2051" max="2051" width="12.42578125" customWidth="1"/>
    <col min="2052" max="2052" width="11.7109375" customWidth="1"/>
    <col min="2053" max="2053" width="14" customWidth="1"/>
    <col min="2054" max="2054" width="14.85546875" customWidth="1"/>
    <col min="2304" max="2304" width="10.7109375" bestFit="1" customWidth="1"/>
    <col min="2305" max="2305" width="14.140625" customWidth="1"/>
    <col min="2306" max="2306" width="12.140625" customWidth="1"/>
    <col min="2307" max="2307" width="12.42578125" customWidth="1"/>
    <col min="2308" max="2308" width="11.7109375" customWidth="1"/>
    <col min="2309" max="2309" width="14" customWidth="1"/>
    <col min="2310" max="2310" width="14.85546875" customWidth="1"/>
    <col min="2560" max="2560" width="10.7109375" bestFit="1" customWidth="1"/>
    <col min="2561" max="2561" width="14.140625" customWidth="1"/>
    <col min="2562" max="2562" width="12.140625" customWidth="1"/>
    <col min="2563" max="2563" width="12.42578125" customWidth="1"/>
    <col min="2564" max="2564" width="11.7109375" customWidth="1"/>
    <col min="2565" max="2565" width="14" customWidth="1"/>
    <col min="2566" max="2566" width="14.85546875" customWidth="1"/>
    <col min="2816" max="2816" width="10.7109375" bestFit="1" customWidth="1"/>
    <col min="2817" max="2817" width="14.140625" customWidth="1"/>
    <col min="2818" max="2818" width="12.140625" customWidth="1"/>
    <col min="2819" max="2819" width="12.42578125" customWidth="1"/>
    <col min="2820" max="2820" width="11.7109375" customWidth="1"/>
    <col min="2821" max="2821" width="14" customWidth="1"/>
    <col min="2822" max="2822" width="14.85546875" customWidth="1"/>
    <col min="3072" max="3072" width="10.7109375" bestFit="1" customWidth="1"/>
    <col min="3073" max="3073" width="14.140625" customWidth="1"/>
    <col min="3074" max="3074" width="12.140625" customWidth="1"/>
    <col min="3075" max="3075" width="12.42578125" customWidth="1"/>
    <col min="3076" max="3076" width="11.7109375" customWidth="1"/>
    <col min="3077" max="3077" width="14" customWidth="1"/>
    <col min="3078" max="3078" width="14.85546875" customWidth="1"/>
    <col min="3328" max="3328" width="10.7109375" bestFit="1" customWidth="1"/>
    <col min="3329" max="3329" width="14.140625" customWidth="1"/>
    <col min="3330" max="3330" width="12.140625" customWidth="1"/>
    <col min="3331" max="3331" width="12.42578125" customWidth="1"/>
    <col min="3332" max="3332" width="11.7109375" customWidth="1"/>
    <col min="3333" max="3333" width="14" customWidth="1"/>
    <col min="3334" max="3334" width="14.85546875" customWidth="1"/>
    <col min="3584" max="3584" width="10.7109375" bestFit="1" customWidth="1"/>
    <col min="3585" max="3585" width="14.140625" customWidth="1"/>
    <col min="3586" max="3586" width="12.140625" customWidth="1"/>
    <col min="3587" max="3587" width="12.42578125" customWidth="1"/>
    <col min="3588" max="3588" width="11.7109375" customWidth="1"/>
    <col min="3589" max="3589" width="14" customWidth="1"/>
    <col min="3590" max="3590" width="14.85546875" customWidth="1"/>
    <col min="3840" max="3840" width="10.7109375" bestFit="1" customWidth="1"/>
    <col min="3841" max="3841" width="14.140625" customWidth="1"/>
    <col min="3842" max="3842" width="12.140625" customWidth="1"/>
    <col min="3843" max="3843" width="12.42578125" customWidth="1"/>
    <col min="3844" max="3844" width="11.7109375" customWidth="1"/>
    <col min="3845" max="3845" width="14" customWidth="1"/>
    <col min="3846" max="3846" width="14.85546875" customWidth="1"/>
    <col min="4096" max="4096" width="10.7109375" bestFit="1" customWidth="1"/>
    <col min="4097" max="4097" width="14.140625" customWidth="1"/>
    <col min="4098" max="4098" width="12.140625" customWidth="1"/>
    <col min="4099" max="4099" width="12.42578125" customWidth="1"/>
    <col min="4100" max="4100" width="11.7109375" customWidth="1"/>
    <col min="4101" max="4101" width="14" customWidth="1"/>
    <col min="4102" max="4102" width="14.85546875" customWidth="1"/>
    <col min="4352" max="4352" width="10.7109375" bestFit="1" customWidth="1"/>
    <col min="4353" max="4353" width="14.140625" customWidth="1"/>
    <col min="4354" max="4354" width="12.140625" customWidth="1"/>
    <col min="4355" max="4355" width="12.42578125" customWidth="1"/>
    <col min="4356" max="4356" width="11.7109375" customWidth="1"/>
    <col min="4357" max="4357" width="14" customWidth="1"/>
    <col min="4358" max="4358" width="14.85546875" customWidth="1"/>
    <col min="4608" max="4608" width="10.7109375" bestFit="1" customWidth="1"/>
    <col min="4609" max="4609" width="14.140625" customWidth="1"/>
    <col min="4610" max="4610" width="12.140625" customWidth="1"/>
    <col min="4611" max="4611" width="12.42578125" customWidth="1"/>
    <col min="4612" max="4612" width="11.7109375" customWidth="1"/>
    <col min="4613" max="4613" width="14" customWidth="1"/>
    <col min="4614" max="4614" width="14.85546875" customWidth="1"/>
    <col min="4864" max="4864" width="10.7109375" bestFit="1" customWidth="1"/>
    <col min="4865" max="4865" width="14.140625" customWidth="1"/>
    <col min="4866" max="4866" width="12.140625" customWidth="1"/>
    <col min="4867" max="4867" width="12.42578125" customWidth="1"/>
    <col min="4868" max="4868" width="11.7109375" customWidth="1"/>
    <col min="4869" max="4869" width="14" customWidth="1"/>
    <col min="4870" max="4870" width="14.85546875" customWidth="1"/>
    <col min="5120" max="5120" width="10.7109375" bestFit="1" customWidth="1"/>
    <col min="5121" max="5121" width="14.140625" customWidth="1"/>
    <col min="5122" max="5122" width="12.140625" customWidth="1"/>
    <col min="5123" max="5123" width="12.42578125" customWidth="1"/>
    <col min="5124" max="5124" width="11.7109375" customWidth="1"/>
    <col min="5125" max="5125" width="14" customWidth="1"/>
    <col min="5126" max="5126" width="14.85546875" customWidth="1"/>
    <col min="5376" max="5376" width="10.7109375" bestFit="1" customWidth="1"/>
    <col min="5377" max="5377" width="14.140625" customWidth="1"/>
    <col min="5378" max="5378" width="12.140625" customWidth="1"/>
    <col min="5379" max="5379" width="12.42578125" customWidth="1"/>
    <col min="5380" max="5380" width="11.7109375" customWidth="1"/>
    <col min="5381" max="5381" width="14" customWidth="1"/>
    <col min="5382" max="5382" width="14.85546875" customWidth="1"/>
    <col min="5632" max="5632" width="10.7109375" bestFit="1" customWidth="1"/>
    <col min="5633" max="5633" width="14.140625" customWidth="1"/>
    <col min="5634" max="5634" width="12.140625" customWidth="1"/>
    <col min="5635" max="5635" width="12.42578125" customWidth="1"/>
    <col min="5636" max="5636" width="11.7109375" customWidth="1"/>
    <col min="5637" max="5637" width="14" customWidth="1"/>
    <col min="5638" max="5638" width="14.85546875" customWidth="1"/>
    <col min="5888" max="5888" width="10.7109375" bestFit="1" customWidth="1"/>
    <col min="5889" max="5889" width="14.140625" customWidth="1"/>
    <col min="5890" max="5890" width="12.140625" customWidth="1"/>
    <col min="5891" max="5891" width="12.42578125" customWidth="1"/>
    <col min="5892" max="5892" width="11.7109375" customWidth="1"/>
    <col min="5893" max="5893" width="14" customWidth="1"/>
    <col min="5894" max="5894" width="14.85546875" customWidth="1"/>
    <col min="6144" max="6144" width="10.7109375" bestFit="1" customWidth="1"/>
    <col min="6145" max="6145" width="14.140625" customWidth="1"/>
    <col min="6146" max="6146" width="12.140625" customWidth="1"/>
    <col min="6147" max="6147" width="12.42578125" customWidth="1"/>
    <col min="6148" max="6148" width="11.7109375" customWidth="1"/>
    <col min="6149" max="6149" width="14" customWidth="1"/>
    <col min="6150" max="6150" width="14.85546875" customWidth="1"/>
    <col min="6400" max="6400" width="10.7109375" bestFit="1" customWidth="1"/>
    <col min="6401" max="6401" width="14.140625" customWidth="1"/>
    <col min="6402" max="6402" width="12.140625" customWidth="1"/>
    <col min="6403" max="6403" width="12.42578125" customWidth="1"/>
    <col min="6404" max="6404" width="11.7109375" customWidth="1"/>
    <col min="6405" max="6405" width="14" customWidth="1"/>
    <col min="6406" max="6406" width="14.85546875" customWidth="1"/>
    <col min="6656" max="6656" width="10.7109375" bestFit="1" customWidth="1"/>
    <col min="6657" max="6657" width="14.140625" customWidth="1"/>
    <col min="6658" max="6658" width="12.140625" customWidth="1"/>
    <col min="6659" max="6659" width="12.42578125" customWidth="1"/>
    <col min="6660" max="6660" width="11.7109375" customWidth="1"/>
    <col min="6661" max="6661" width="14" customWidth="1"/>
    <col min="6662" max="6662" width="14.85546875" customWidth="1"/>
    <col min="6912" max="6912" width="10.7109375" bestFit="1" customWidth="1"/>
    <col min="6913" max="6913" width="14.140625" customWidth="1"/>
    <col min="6914" max="6914" width="12.140625" customWidth="1"/>
    <col min="6915" max="6915" width="12.42578125" customWidth="1"/>
    <col min="6916" max="6916" width="11.7109375" customWidth="1"/>
    <col min="6917" max="6917" width="14" customWidth="1"/>
    <col min="6918" max="6918" width="14.85546875" customWidth="1"/>
    <col min="7168" max="7168" width="10.7109375" bestFit="1" customWidth="1"/>
    <col min="7169" max="7169" width="14.140625" customWidth="1"/>
    <col min="7170" max="7170" width="12.140625" customWidth="1"/>
    <col min="7171" max="7171" width="12.42578125" customWidth="1"/>
    <col min="7172" max="7172" width="11.7109375" customWidth="1"/>
    <col min="7173" max="7173" width="14" customWidth="1"/>
    <col min="7174" max="7174" width="14.85546875" customWidth="1"/>
    <col min="7424" max="7424" width="10.7109375" bestFit="1" customWidth="1"/>
    <col min="7425" max="7425" width="14.140625" customWidth="1"/>
    <col min="7426" max="7426" width="12.140625" customWidth="1"/>
    <col min="7427" max="7427" width="12.42578125" customWidth="1"/>
    <col min="7428" max="7428" width="11.7109375" customWidth="1"/>
    <col min="7429" max="7429" width="14" customWidth="1"/>
    <col min="7430" max="7430" width="14.85546875" customWidth="1"/>
    <col min="7680" max="7680" width="10.7109375" bestFit="1" customWidth="1"/>
    <col min="7681" max="7681" width="14.140625" customWidth="1"/>
    <col min="7682" max="7682" width="12.140625" customWidth="1"/>
    <col min="7683" max="7683" width="12.42578125" customWidth="1"/>
    <col min="7684" max="7684" width="11.7109375" customWidth="1"/>
    <col min="7685" max="7685" width="14" customWidth="1"/>
    <col min="7686" max="7686" width="14.85546875" customWidth="1"/>
    <col min="7936" max="7936" width="10.7109375" bestFit="1" customWidth="1"/>
    <col min="7937" max="7937" width="14.140625" customWidth="1"/>
    <col min="7938" max="7938" width="12.140625" customWidth="1"/>
    <col min="7939" max="7939" width="12.42578125" customWidth="1"/>
    <col min="7940" max="7940" width="11.7109375" customWidth="1"/>
    <col min="7941" max="7941" width="14" customWidth="1"/>
    <col min="7942" max="7942" width="14.85546875" customWidth="1"/>
    <col min="8192" max="8192" width="10.7109375" bestFit="1" customWidth="1"/>
    <col min="8193" max="8193" width="14.140625" customWidth="1"/>
    <col min="8194" max="8194" width="12.140625" customWidth="1"/>
    <col min="8195" max="8195" width="12.42578125" customWidth="1"/>
    <col min="8196" max="8196" width="11.7109375" customWidth="1"/>
    <col min="8197" max="8197" width="14" customWidth="1"/>
    <col min="8198" max="8198" width="14.85546875" customWidth="1"/>
    <col min="8448" max="8448" width="10.7109375" bestFit="1" customWidth="1"/>
    <col min="8449" max="8449" width="14.140625" customWidth="1"/>
    <col min="8450" max="8450" width="12.140625" customWidth="1"/>
    <col min="8451" max="8451" width="12.42578125" customWidth="1"/>
    <col min="8452" max="8452" width="11.7109375" customWidth="1"/>
    <col min="8453" max="8453" width="14" customWidth="1"/>
    <col min="8454" max="8454" width="14.85546875" customWidth="1"/>
    <col min="8704" max="8704" width="10.7109375" bestFit="1" customWidth="1"/>
    <col min="8705" max="8705" width="14.140625" customWidth="1"/>
    <col min="8706" max="8706" width="12.140625" customWidth="1"/>
    <col min="8707" max="8707" width="12.42578125" customWidth="1"/>
    <col min="8708" max="8708" width="11.7109375" customWidth="1"/>
    <col min="8709" max="8709" width="14" customWidth="1"/>
    <col min="8710" max="8710" width="14.85546875" customWidth="1"/>
    <col min="8960" max="8960" width="10.7109375" bestFit="1" customWidth="1"/>
    <col min="8961" max="8961" width="14.140625" customWidth="1"/>
    <col min="8962" max="8962" width="12.140625" customWidth="1"/>
    <col min="8963" max="8963" width="12.42578125" customWidth="1"/>
    <col min="8964" max="8964" width="11.7109375" customWidth="1"/>
    <col min="8965" max="8965" width="14" customWidth="1"/>
    <col min="8966" max="8966" width="14.85546875" customWidth="1"/>
    <col min="9216" max="9216" width="10.7109375" bestFit="1" customWidth="1"/>
    <col min="9217" max="9217" width="14.140625" customWidth="1"/>
    <col min="9218" max="9218" width="12.140625" customWidth="1"/>
    <col min="9219" max="9219" width="12.42578125" customWidth="1"/>
    <col min="9220" max="9220" width="11.7109375" customWidth="1"/>
    <col min="9221" max="9221" width="14" customWidth="1"/>
    <col min="9222" max="9222" width="14.85546875" customWidth="1"/>
    <col min="9472" max="9472" width="10.7109375" bestFit="1" customWidth="1"/>
    <col min="9473" max="9473" width="14.140625" customWidth="1"/>
    <col min="9474" max="9474" width="12.140625" customWidth="1"/>
    <col min="9475" max="9475" width="12.42578125" customWidth="1"/>
    <col min="9476" max="9476" width="11.7109375" customWidth="1"/>
    <col min="9477" max="9477" width="14" customWidth="1"/>
    <col min="9478" max="9478" width="14.85546875" customWidth="1"/>
    <col min="9728" max="9728" width="10.7109375" bestFit="1" customWidth="1"/>
    <col min="9729" max="9729" width="14.140625" customWidth="1"/>
    <col min="9730" max="9730" width="12.140625" customWidth="1"/>
    <col min="9731" max="9731" width="12.42578125" customWidth="1"/>
    <col min="9732" max="9732" width="11.7109375" customWidth="1"/>
    <col min="9733" max="9733" width="14" customWidth="1"/>
    <col min="9734" max="9734" width="14.85546875" customWidth="1"/>
    <col min="9984" max="9984" width="10.7109375" bestFit="1" customWidth="1"/>
    <col min="9985" max="9985" width="14.140625" customWidth="1"/>
    <col min="9986" max="9986" width="12.140625" customWidth="1"/>
    <col min="9987" max="9987" width="12.42578125" customWidth="1"/>
    <col min="9988" max="9988" width="11.7109375" customWidth="1"/>
    <col min="9989" max="9989" width="14" customWidth="1"/>
    <col min="9990" max="9990" width="14.85546875" customWidth="1"/>
    <col min="10240" max="10240" width="10.7109375" bestFit="1" customWidth="1"/>
    <col min="10241" max="10241" width="14.140625" customWidth="1"/>
    <col min="10242" max="10242" width="12.140625" customWidth="1"/>
    <col min="10243" max="10243" width="12.42578125" customWidth="1"/>
    <col min="10244" max="10244" width="11.7109375" customWidth="1"/>
    <col min="10245" max="10245" width="14" customWidth="1"/>
    <col min="10246" max="10246" width="14.85546875" customWidth="1"/>
    <col min="10496" max="10496" width="10.7109375" bestFit="1" customWidth="1"/>
    <col min="10497" max="10497" width="14.140625" customWidth="1"/>
    <col min="10498" max="10498" width="12.140625" customWidth="1"/>
    <col min="10499" max="10499" width="12.42578125" customWidth="1"/>
    <col min="10500" max="10500" width="11.7109375" customWidth="1"/>
    <col min="10501" max="10501" width="14" customWidth="1"/>
    <col min="10502" max="10502" width="14.85546875" customWidth="1"/>
    <col min="10752" max="10752" width="10.7109375" bestFit="1" customWidth="1"/>
    <col min="10753" max="10753" width="14.140625" customWidth="1"/>
    <col min="10754" max="10754" width="12.140625" customWidth="1"/>
    <col min="10755" max="10755" width="12.42578125" customWidth="1"/>
    <col min="10756" max="10756" width="11.7109375" customWidth="1"/>
    <col min="10757" max="10757" width="14" customWidth="1"/>
    <col min="10758" max="10758" width="14.85546875" customWidth="1"/>
    <col min="11008" max="11008" width="10.7109375" bestFit="1" customWidth="1"/>
    <col min="11009" max="11009" width="14.140625" customWidth="1"/>
    <col min="11010" max="11010" width="12.140625" customWidth="1"/>
    <col min="11011" max="11011" width="12.42578125" customWidth="1"/>
    <col min="11012" max="11012" width="11.7109375" customWidth="1"/>
    <col min="11013" max="11013" width="14" customWidth="1"/>
    <col min="11014" max="11014" width="14.85546875" customWidth="1"/>
    <col min="11264" max="11264" width="10.7109375" bestFit="1" customWidth="1"/>
    <col min="11265" max="11265" width="14.140625" customWidth="1"/>
    <col min="11266" max="11266" width="12.140625" customWidth="1"/>
    <col min="11267" max="11267" width="12.42578125" customWidth="1"/>
    <col min="11268" max="11268" width="11.7109375" customWidth="1"/>
    <col min="11269" max="11269" width="14" customWidth="1"/>
    <col min="11270" max="11270" width="14.85546875" customWidth="1"/>
    <col min="11520" max="11520" width="10.7109375" bestFit="1" customWidth="1"/>
    <col min="11521" max="11521" width="14.140625" customWidth="1"/>
    <col min="11522" max="11522" width="12.140625" customWidth="1"/>
    <col min="11523" max="11523" width="12.42578125" customWidth="1"/>
    <col min="11524" max="11524" width="11.7109375" customWidth="1"/>
    <col min="11525" max="11525" width="14" customWidth="1"/>
    <col min="11526" max="11526" width="14.85546875" customWidth="1"/>
    <col min="11776" max="11776" width="10.7109375" bestFit="1" customWidth="1"/>
    <col min="11777" max="11777" width="14.140625" customWidth="1"/>
    <col min="11778" max="11778" width="12.140625" customWidth="1"/>
    <col min="11779" max="11779" width="12.42578125" customWidth="1"/>
    <col min="11780" max="11780" width="11.7109375" customWidth="1"/>
    <col min="11781" max="11781" width="14" customWidth="1"/>
    <col min="11782" max="11782" width="14.85546875" customWidth="1"/>
    <col min="12032" max="12032" width="10.7109375" bestFit="1" customWidth="1"/>
    <col min="12033" max="12033" width="14.140625" customWidth="1"/>
    <col min="12034" max="12034" width="12.140625" customWidth="1"/>
    <col min="12035" max="12035" width="12.42578125" customWidth="1"/>
    <col min="12036" max="12036" width="11.7109375" customWidth="1"/>
    <col min="12037" max="12037" width="14" customWidth="1"/>
    <col min="12038" max="12038" width="14.85546875" customWidth="1"/>
    <col min="12288" max="12288" width="10.7109375" bestFit="1" customWidth="1"/>
    <col min="12289" max="12289" width="14.140625" customWidth="1"/>
    <col min="12290" max="12290" width="12.140625" customWidth="1"/>
    <col min="12291" max="12291" width="12.42578125" customWidth="1"/>
    <col min="12292" max="12292" width="11.7109375" customWidth="1"/>
    <col min="12293" max="12293" width="14" customWidth="1"/>
    <col min="12294" max="12294" width="14.85546875" customWidth="1"/>
    <col min="12544" max="12544" width="10.7109375" bestFit="1" customWidth="1"/>
    <col min="12545" max="12545" width="14.140625" customWidth="1"/>
    <col min="12546" max="12546" width="12.140625" customWidth="1"/>
    <col min="12547" max="12547" width="12.42578125" customWidth="1"/>
    <col min="12548" max="12548" width="11.7109375" customWidth="1"/>
    <col min="12549" max="12549" width="14" customWidth="1"/>
    <col min="12550" max="12550" width="14.85546875" customWidth="1"/>
    <col min="12800" max="12800" width="10.7109375" bestFit="1" customWidth="1"/>
    <col min="12801" max="12801" width="14.140625" customWidth="1"/>
    <col min="12802" max="12802" width="12.140625" customWidth="1"/>
    <col min="12803" max="12803" width="12.42578125" customWidth="1"/>
    <col min="12804" max="12804" width="11.7109375" customWidth="1"/>
    <col min="12805" max="12805" width="14" customWidth="1"/>
    <col min="12806" max="12806" width="14.85546875" customWidth="1"/>
    <col min="13056" max="13056" width="10.7109375" bestFit="1" customWidth="1"/>
    <col min="13057" max="13057" width="14.140625" customWidth="1"/>
    <col min="13058" max="13058" width="12.140625" customWidth="1"/>
    <col min="13059" max="13059" width="12.42578125" customWidth="1"/>
    <col min="13060" max="13060" width="11.7109375" customWidth="1"/>
    <col min="13061" max="13061" width="14" customWidth="1"/>
    <col min="13062" max="13062" width="14.85546875" customWidth="1"/>
    <col min="13312" max="13312" width="10.7109375" bestFit="1" customWidth="1"/>
    <col min="13313" max="13313" width="14.140625" customWidth="1"/>
    <col min="13314" max="13314" width="12.140625" customWidth="1"/>
    <col min="13315" max="13315" width="12.42578125" customWidth="1"/>
    <col min="13316" max="13316" width="11.7109375" customWidth="1"/>
    <col min="13317" max="13317" width="14" customWidth="1"/>
    <col min="13318" max="13318" width="14.85546875" customWidth="1"/>
    <col min="13568" max="13568" width="10.7109375" bestFit="1" customWidth="1"/>
    <col min="13569" max="13569" width="14.140625" customWidth="1"/>
    <col min="13570" max="13570" width="12.140625" customWidth="1"/>
    <col min="13571" max="13571" width="12.42578125" customWidth="1"/>
    <col min="13572" max="13572" width="11.7109375" customWidth="1"/>
    <col min="13573" max="13573" width="14" customWidth="1"/>
    <col min="13574" max="13574" width="14.85546875" customWidth="1"/>
    <col min="13824" max="13824" width="10.7109375" bestFit="1" customWidth="1"/>
    <col min="13825" max="13825" width="14.140625" customWidth="1"/>
    <col min="13826" max="13826" width="12.140625" customWidth="1"/>
    <col min="13827" max="13827" width="12.42578125" customWidth="1"/>
    <col min="13828" max="13828" width="11.7109375" customWidth="1"/>
    <col min="13829" max="13829" width="14" customWidth="1"/>
    <col min="13830" max="13830" width="14.85546875" customWidth="1"/>
    <col min="14080" max="14080" width="10.7109375" bestFit="1" customWidth="1"/>
    <col min="14081" max="14081" width="14.140625" customWidth="1"/>
    <col min="14082" max="14082" width="12.140625" customWidth="1"/>
    <col min="14083" max="14083" width="12.42578125" customWidth="1"/>
    <col min="14084" max="14084" width="11.7109375" customWidth="1"/>
    <col min="14085" max="14085" width="14" customWidth="1"/>
    <col min="14086" max="14086" width="14.85546875" customWidth="1"/>
    <col min="14336" max="14336" width="10.7109375" bestFit="1" customWidth="1"/>
    <col min="14337" max="14337" width="14.140625" customWidth="1"/>
    <col min="14338" max="14338" width="12.140625" customWidth="1"/>
    <col min="14339" max="14339" width="12.42578125" customWidth="1"/>
    <col min="14340" max="14340" width="11.7109375" customWidth="1"/>
    <col min="14341" max="14341" width="14" customWidth="1"/>
    <col min="14342" max="14342" width="14.85546875" customWidth="1"/>
    <col min="14592" max="14592" width="10.7109375" bestFit="1" customWidth="1"/>
    <col min="14593" max="14593" width="14.140625" customWidth="1"/>
    <col min="14594" max="14594" width="12.140625" customWidth="1"/>
    <col min="14595" max="14595" width="12.42578125" customWidth="1"/>
    <col min="14596" max="14596" width="11.7109375" customWidth="1"/>
    <col min="14597" max="14597" width="14" customWidth="1"/>
    <col min="14598" max="14598" width="14.85546875" customWidth="1"/>
    <col min="14848" max="14848" width="10.7109375" bestFit="1" customWidth="1"/>
    <col min="14849" max="14849" width="14.140625" customWidth="1"/>
    <col min="14850" max="14850" width="12.140625" customWidth="1"/>
    <col min="14851" max="14851" width="12.42578125" customWidth="1"/>
    <col min="14852" max="14852" width="11.7109375" customWidth="1"/>
    <col min="14853" max="14853" width="14" customWidth="1"/>
    <col min="14854" max="14854" width="14.85546875" customWidth="1"/>
    <col min="15104" max="15104" width="10.7109375" bestFit="1" customWidth="1"/>
    <col min="15105" max="15105" width="14.140625" customWidth="1"/>
    <col min="15106" max="15106" width="12.140625" customWidth="1"/>
    <col min="15107" max="15107" width="12.42578125" customWidth="1"/>
    <col min="15108" max="15108" width="11.7109375" customWidth="1"/>
    <col min="15109" max="15109" width="14" customWidth="1"/>
    <col min="15110" max="15110" width="14.85546875" customWidth="1"/>
    <col min="15360" max="15360" width="10.7109375" bestFit="1" customWidth="1"/>
    <col min="15361" max="15361" width="14.140625" customWidth="1"/>
    <col min="15362" max="15362" width="12.140625" customWidth="1"/>
    <col min="15363" max="15363" width="12.42578125" customWidth="1"/>
    <col min="15364" max="15364" width="11.7109375" customWidth="1"/>
    <col min="15365" max="15365" width="14" customWidth="1"/>
    <col min="15366" max="15366" width="14.85546875" customWidth="1"/>
    <col min="15616" max="15616" width="10.7109375" bestFit="1" customWidth="1"/>
    <col min="15617" max="15617" width="14.140625" customWidth="1"/>
    <col min="15618" max="15618" width="12.140625" customWidth="1"/>
    <col min="15619" max="15619" width="12.42578125" customWidth="1"/>
    <col min="15620" max="15620" width="11.7109375" customWidth="1"/>
    <col min="15621" max="15621" width="14" customWidth="1"/>
    <col min="15622" max="15622" width="14.85546875" customWidth="1"/>
    <col min="15872" max="15872" width="10.7109375" bestFit="1" customWidth="1"/>
    <col min="15873" max="15873" width="14.140625" customWidth="1"/>
    <col min="15874" max="15874" width="12.140625" customWidth="1"/>
    <col min="15875" max="15875" width="12.42578125" customWidth="1"/>
    <col min="15876" max="15876" width="11.7109375" customWidth="1"/>
    <col min="15877" max="15877" width="14" customWidth="1"/>
    <col min="15878" max="15878" width="14.85546875" customWidth="1"/>
    <col min="16128" max="16128" width="10.7109375" bestFit="1" customWidth="1"/>
    <col min="16129" max="16129" width="14.140625" customWidth="1"/>
    <col min="16130" max="16130" width="12.140625" customWidth="1"/>
    <col min="16131" max="16131" width="12.42578125" customWidth="1"/>
    <col min="16132" max="16132" width="11.7109375" customWidth="1"/>
    <col min="16133" max="16133" width="14" customWidth="1"/>
    <col min="16134" max="16134" width="14.85546875" customWidth="1"/>
  </cols>
  <sheetData>
    <row r="2" spans="1:6" ht="15.75" customHeight="1">
      <c r="A2" s="558" t="s">
        <v>321</v>
      </c>
      <c r="B2" s="558" t="s">
        <v>322</v>
      </c>
      <c r="C2" s="558" t="s">
        <v>323</v>
      </c>
      <c r="D2" s="558" t="s">
        <v>410</v>
      </c>
      <c r="E2" s="558"/>
      <c r="F2" s="558"/>
    </row>
    <row r="3" spans="1:6" ht="60" customHeight="1">
      <c r="A3" s="558"/>
      <c r="B3" s="558"/>
      <c r="C3" s="558"/>
      <c r="D3" s="438" t="s">
        <v>324</v>
      </c>
      <c r="E3" s="438" t="s">
        <v>323</v>
      </c>
      <c r="F3" s="438" t="s">
        <v>13</v>
      </c>
    </row>
    <row r="4" spans="1:6" ht="30.75" customHeight="1">
      <c r="A4" s="439">
        <f>UT!AB403</f>
        <v>1251.9812999999999</v>
      </c>
      <c r="B4" s="439">
        <f>UT!AB384</f>
        <v>203.13</v>
      </c>
      <c r="C4" s="439">
        <f>A4-B4</f>
        <v>1048.8512999999998</v>
      </c>
      <c r="D4" s="439">
        <f>B4</f>
        <v>203.13</v>
      </c>
      <c r="E4" s="439">
        <f>C4</f>
        <v>1048.8512999999998</v>
      </c>
      <c r="F4" s="439">
        <f>+E4+D4</f>
        <v>1251.9812999999999</v>
      </c>
    </row>
    <row r="5" spans="1:6">
      <c r="A5" s="440"/>
    </row>
    <row r="6" spans="1:6">
      <c r="A6" s="440"/>
      <c r="B6" s="440"/>
    </row>
    <row r="7" spans="1:6">
      <c r="B7" s="440"/>
    </row>
  </sheetData>
  <mergeCells count="4"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/>
  <dimension ref="A1:O14"/>
  <sheetViews>
    <sheetView view="pageBreakPreview" zoomScale="85" zoomScaleSheet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6" sqref="E16"/>
    </sheetView>
  </sheetViews>
  <sheetFormatPr defaultRowHeight="15"/>
  <cols>
    <col min="1" max="1" width="5.5703125" customWidth="1"/>
    <col min="2" max="2" width="7.7109375" bestFit="1" customWidth="1"/>
    <col min="3" max="3" width="11.5703125" bestFit="1" customWidth="1"/>
    <col min="4" max="4" width="11.28515625" bestFit="1" customWidth="1"/>
    <col min="5" max="6" width="12.42578125" bestFit="1" customWidth="1"/>
    <col min="7" max="7" width="11.5703125" bestFit="1" customWidth="1"/>
    <col min="8" max="8" width="10.28515625" bestFit="1" customWidth="1"/>
    <col min="9" max="10" width="11.28515625" bestFit="1" customWidth="1"/>
    <col min="12" max="12" width="11.28515625" hidden="1" customWidth="1"/>
    <col min="13" max="13" width="10.7109375" hidden="1" customWidth="1"/>
    <col min="14" max="14" width="11.42578125" hidden="1" customWidth="1"/>
    <col min="15" max="15" width="0" hidden="1" customWidth="1"/>
    <col min="259" max="259" width="9.28515625" bestFit="1" customWidth="1"/>
    <col min="260" max="260" width="13.140625" customWidth="1"/>
    <col min="261" max="261" width="14.7109375" customWidth="1"/>
    <col min="262" max="262" width="15.5703125" customWidth="1"/>
    <col min="263" max="263" width="16.7109375" customWidth="1"/>
    <col min="264" max="265" width="14.7109375" customWidth="1"/>
    <col min="266" max="266" width="17.85546875" customWidth="1"/>
    <col min="515" max="515" width="9.28515625" bestFit="1" customWidth="1"/>
    <col min="516" max="516" width="13.140625" customWidth="1"/>
    <col min="517" max="517" width="14.7109375" customWidth="1"/>
    <col min="518" max="518" width="15.5703125" customWidth="1"/>
    <col min="519" max="519" width="16.7109375" customWidth="1"/>
    <col min="520" max="521" width="14.7109375" customWidth="1"/>
    <col min="522" max="522" width="17.85546875" customWidth="1"/>
    <col min="771" max="771" width="9.28515625" bestFit="1" customWidth="1"/>
    <col min="772" max="772" width="13.140625" customWidth="1"/>
    <col min="773" max="773" width="14.7109375" customWidth="1"/>
    <col min="774" max="774" width="15.5703125" customWidth="1"/>
    <col min="775" max="775" width="16.7109375" customWidth="1"/>
    <col min="776" max="777" width="14.7109375" customWidth="1"/>
    <col min="778" max="778" width="17.85546875" customWidth="1"/>
    <col min="1027" max="1027" width="9.28515625" bestFit="1" customWidth="1"/>
    <col min="1028" max="1028" width="13.140625" customWidth="1"/>
    <col min="1029" max="1029" width="14.7109375" customWidth="1"/>
    <col min="1030" max="1030" width="15.5703125" customWidth="1"/>
    <col min="1031" max="1031" width="16.7109375" customWidth="1"/>
    <col min="1032" max="1033" width="14.7109375" customWidth="1"/>
    <col min="1034" max="1034" width="17.85546875" customWidth="1"/>
    <col min="1283" max="1283" width="9.28515625" bestFit="1" customWidth="1"/>
    <col min="1284" max="1284" width="13.140625" customWidth="1"/>
    <col min="1285" max="1285" width="14.7109375" customWidth="1"/>
    <col min="1286" max="1286" width="15.5703125" customWidth="1"/>
    <col min="1287" max="1287" width="16.7109375" customWidth="1"/>
    <col min="1288" max="1289" width="14.7109375" customWidth="1"/>
    <col min="1290" max="1290" width="17.85546875" customWidth="1"/>
    <col min="1539" max="1539" width="9.28515625" bestFit="1" customWidth="1"/>
    <col min="1540" max="1540" width="13.140625" customWidth="1"/>
    <col min="1541" max="1541" width="14.7109375" customWidth="1"/>
    <col min="1542" max="1542" width="15.5703125" customWidth="1"/>
    <col min="1543" max="1543" width="16.7109375" customWidth="1"/>
    <col min="1544" max="1545" width="14.7109375" customWidth="1"/>
    <col min="1546" max="1546" width="17.85546875" customWidth="1"/>
    <col min="1795" max="1795" width="9.28515625" bestFit="1" customWidth="1"/>
    <col min="1796" max="1796" width="13.140625" customWidth="1"/>
    <col min="1797" max="1797" width="14.7109375" customWidth="1"/>
    <col min="1798" max="1798" width="15.5703125" customWidth="1"/>
    <col min="1799" max="1799" width="16.7109375" customWidth="1"/>
    <col min="1800" max="1801" width="14.7109375" customWidth="1"/>
    <col min="1802" max="1802" width="17.85546875" customWidth="1"/>
    <col min="2051" max="2051" width="9.28515625" bestFit="1" customWidth="1"/>
    <col min="2052" max="2052" width="13.140625" customWidth="1"/>
    <col min="2053" max="2053" width="14.7109375" customWidth="1"/>
    <col min="2054" max="2054" width="15.5703125" customWidth="1"/>
    <col min="2055" max="2055" width="16.7109375" customWidth="1"/>
    <col min="2056" max="2057" width="14.7109375" customWidth="1"/>
    <col min="2058" max="2058" width="17.85546875" customWidth="1"/>
    <col min="2307" max="2307" width="9.28515625" bestFit="1" customWidth="1"/>
    <col min="2308" max="2308" width="13.140625" customWidth="1"/>
    <col min="2309" max="2309" width="14.7109375" customWidth="1"/>
    <col min="2310" max="2310" width="15.5703125" customWidth="1"/>
    <col min="2311" max="2311" width="16.7109375" customWidth="1"/>
    <col min="2312" max="2313" width="14.7109375" customWidth="1"/>
    <col min="2314" max="2314" width="17.85546875" customWidth="1"/>
    <col min="2563" max="2563" width="9.28515625" bestFit="1" customWidth="1"/>
    <col min="2564" max="2564" width="13.140625" customWidth="1"/>
    <col min="2565" max="2565" width="14.7109375" customWidth="1"/>
    <col min="2566" max="2566" width="15.5703125" customWidth="1"/>
    <col min="2567" max="2567" width="16.7109375" customWidth="1"/>
    <col min="2568" max="2569" width="14.7109375" customWidth="1"/>
    <col min="2570" max="2570" width="17.85546875" customWidth="1"/>
    <col min="2819" max="2819" width="9.28515625" bestFit="1" customWidth="1"/>
    <col min="2820" max="2820" width="13.140625" customWidth="1"/>
    <col min="2821" max="2821" width="14.7109375" customWidth="1"/>
    <col min="2822" max="2822" width="15.5703125" customWidth="1"/>
    <col min="2823" max="2823" width="16.7109375" customWidth="1"/>
    <col min="2824" max="2825" width="14.7109375" customWidth="1"/>
    <col min="2826" max="2826" width="17.85546875" customWidth="1"/>
    <col min="3075" max="3075" width="9.28515625" bestFit="1" customWidth="1"/>
    <col min="3076" max="3076" width="13.140625" customWidth="1"/>
    <col min="3077" max="3077" width="14.7109375" customWidth="1"/>
    <col min="3078" max="3078" width="15.5703125" customWidth="1"/>
    <col min="3079" max="3079" width="16.7109375" customWidth="1"/>
    <col min="3080" max="3081" width="14.7109375" customWidth="1"/>
    <col min="3082" max="3082" width="17.85546875" customWidth="1"/>
    <col min="3331" max="3331" width="9.28515625" bestFit="1" customWidth="1"/>
    <col min="3332" max="3332" width="13.140625" customWidth="1"/>
    <col min="3333" max="3333" width="14.7109375" customWidth="1"/>
    <col min="3334" max="3334" width="15.5703125" customWidth="1"/>
    <col min="3335" max="3335" width="16.7109375" customWidth="1"/>
    <col min="3336" max="3337" width="14.7109375" customWidth="1"/>
    <col min="3338" max="3338" width="17.85546875" customWidth="1"/>
    <col min="3587" max="3587" width="9.28515625" bestFit="1" customWidth="1"/>
    <col min="3588" max="3588" width="13.140625" customWidth="1"/>
    <col min="3589" max="3589" width="14.7109375" customWidth="1"/>
    <col min="3590" max="3590" width="15.5703125" customWidth="1"/>
    <col min="3591" max="3591" width="16.7109375" customWidth="1"/>
    <col min="3592" max="3593" width="14.7109375" customWidth="1"/>
    <col min="3594" max="3594" width="17.85546875" customWidth="1"/>
    <col min="3843" max="3843" width="9.28515625" bestFit="1" customWidth="1"/>
    <col min="3844" max="3844" width="13.140625" customWidth="1"/>
    <col min="3845" max="3845" width="14.7109375" customWidth="1"/>
    <col min="3846" max="3846" width="15.5703125" customWidth="1"/>
    <col min="3847" max="3847" width="16.7109375" customWidth="1"/>
    <col min="3848" max="3849" width="14.7109375" customWidth="1"/>
    <col min="3850" max="3850" width="17.85546875" customWidth="1"/>
    <col min="4099" max="4099" width="9.28515625" bestFit="1" customWidth="1"/>
    <col min="4100" max="4100" width="13.140625" customWidth="1"/>
    <col min="4101" max="4101" width="14.7109375" customWidth="1"/>
    <col min="4102" max="4102" width="15.5703125" customWidth="1"/>
    <col min="4103" max="4103" width="16.7109375" customWidth="1"/>
    <col min="4104" max="4105" width="14.7109375" customWidth="1"/>
    <col min="4106" max="4106" width="17.85546875" customWidth="1"/>
    <col min="4355" max="4355" width="9.28515625" bestFit="1" customWidth="1"/>
    <col min="4356" max="4356" width="13.140625" customWidth="1"/>
    <col min="4357" max="4357" width="14.7109375" customWidth="1"/>
    <col min="4358" max="4358" width="15.5703125" customWidth="1"/>
    <col min="4359" max="4359" width="16.7109375" customWidth="1"/>
    <col min="4360" max="4361" width="14.7109375" customWidth="1"/>
    <col min="4362" max="4362" width="17.85546875" customWidth="1"/>
    <col min="4611" max="4611" width="9.28515625" bestFit="1" customWidth="1"/>
    <col min="4612" max="4612" width="13.140625" customWidth="1"/>
    <col min="4613" max="4613" width="14.7109375" customWidth="1"/>
    <col min="4614" max="4614" width="15.5703125" customWidth="1"/>
    <col min="4615" max="4615" width="16.7109375" customWidth="1"/>
    <col min="4616" max="4617" width="14.7109375" customWidth="1"/>
    <col min="4618" max="4618" width="17.85546875" customWidth="1"/>
    <col min="4867" max="4867" width="9.28515625" bestFit="1" customWidth="1"/>
    <col min="4868" max="4868" width="13.140625" customWidth="1"/>
    <col min="4869" max="4869" width="14.7109375" customWidth="1"/>
    <col min="4870" max="4870" width="15.5703125" customWidth="1"/>
    <col min="4871" max="4871" width="16.7109375" customWidth="1"/>
    <col min="4872" max="4873" width="14.7109375" customWidth="1"/>
    <col min="4874" max="4874" width="17.85546875" customWidth="1"/>
    <col min="5123" max="5123" width="9.28515625" bestFit="1" customWidth="1"/>
    <col min="5124" max="5124" width="13.140625" customWidth="1"/>
    <col min="5125" max="5125" width="14.7109375" customWidth="1"/>
    <col min="5126" max="5126" width="15.5703125" customWidth="1"/>
    <col min="5127" max="5127" width="16.7109375" customWidth="1"/>
    <col min="5128" max="5129" width="14.7109375" customWidth="1"/>
    <col min="5130" max="5130" width="17.85546875" customWidth="1"/>
    <col min="5379" max="5379" width="9.28515625" bestFit="1" customWidth="1"/>
    <col min="5380" max="5380" width="13.140625" customWidth="1"/>
    <col min="5381" max="5381" width="14.7109375" customWidth="1"/>
    <col min="5382" max="5382" width="15.5703125" customWidth="1"/>
    <col min="5383" max="5383" width="16.7109375" customWidth="1"/>
    <col min="5384" max="5385" width="14.7109375" customWidth="1"/>
    <col min="5386" max="5386" width="17.85546875" customWidth="1"/>
    <col min="5635" max="5635" width="9.28515625" bestFit="1" customWidth="1"/>
    <col min="5636" max="5636" width="13.140625" customWidth="1"/>
    <col min="5637" max="5637" width="14.7109375" customWidth="1"/>
    <col min="5638" max="5638" width="15.5703125" customWidth="1"/>
    <col min="5639" max="5639" width="16.7109375" customWidth="1"/>
    <col min="5640" max="5641" width="14.7109375" customWidth="1"/>
    <col min="5642" max="5642" width="17.85546875" customWidth="1"/>
    <col min="5891" max="5891" width="9.28515625" bestFit="1" customWidth="1"/>
    <col min="5892" max="5892" width="13.140625" customWidth="1"/>
    <col min="5893" max="5893" width="14.7109375" customWidth="1"/>
    <col min="5894" max="5894" width="15.5703125" customWidth="1"/>
    <col min="5895" max="5895" width="16.7109375" customWidth="1"/>
    <col min="5896" max="5897" width="14.7109375" customWidth="1"/>
    <col min="5898" max="5898" width="17.85546875" customWidth="1"/>
    <col min="6147" max="6147" width="9.28515625" bestFit="1" customWidth="1"/>
    <col min="6148" max="6148" width="13.140625" customWidth="1"/>
    <col min="6149" max="6149" width="14.7109375" customWidth="1"/>
    <col min="6150" max="6150" width="15.5703125" customWidth="1"/>
    <col min="6151" max="6151" width="16.7109375" customWidth="1"/>
    <col min="6152" max="6153" width="14.7109375" customWidth="1"/>
    <col min="6154" max="6154" width="17.85546875" customWidth="1"/>
    <col min="6403" max="6403" width="9.28515625" bestFit="1" customWidth="1"/>
    <col min="6404" max="6404" width="13.140625" customWidth="1"/>
    <col min="6405" max="6405" width="14.7109375" customWidth="1"/>
    <col min="6406" max="6406" width="15.5703125" customWidth="1"/>
    <col min="6407" max="6407" width="16.7109375" customWidth="1"/>
    <col min="6408" max="6409" width="14.7109375" customWidth="1"/>
    <col min="6410" max="6410" width="17.85546875" customWidth="1"/>
    <col min="6659" max="6659" width="9.28515625" bestFit="1" customWidth="1"/>
    <col min="6660" max="6660" width="13.140625" customWidth="1"/>
    <col min="6661" max="6661" width="14.7109375" customWidth="1"/>
    <col min="6662" max="6662" width="15.5703125" customWidth="1"/>
    <col min="6663" max="6663" width="16.7109375" customWidth="1"/>
    <col min="6664" max="6665" width="14.7109375" customWidth="1"/>
    <col min="6666" max="6666" width="17.85546875" customWidth="1"/>
    <col min="6915" max="6915" width="9.28515625" bestFit="1" customWidth="1"/>
    <col min="6916" max="6916" width="13.140625" customWidth="1"/>
    <col min="6917" max="6917" width="14.7109375" customWidth="1"/>
    <col min="6918" max="6918" width="15.5703125" customWidth="1"/>
    <col min="6919" max="6919" width="16.7109375" customWidth="1"/>
    <col min="6920" max="6921" width="14.7109375" customWidth="1"/>
    <col min="6922" max="6922" width="17.85546875" customWidth="1"/>
    <col min="7171" max="7171" width="9.28515625" bestFit="1" customWidth="1"/>
    <col min="7172" max="7172" width="13.140625" customWidth="1"/>
    <col min="7173" max="7173" width="14.7109375" customWidth="1"/>
    <col min="7174" max="7174" width="15.5703125" customWidth="1"/>
    <col min="7175" max="7175" width="16.7109375" customWidth="1"/>
    <col min="7176" max="7177" width="14.7109375" customWidth="1"/>
    <col min="7178" max="7178" width="17.85546875" customWidth="1"/>
    <col min="7427" max="7427" width="9.28515625" bestFit="1" customWidth="1"/>
    <col min="7428" max="7428" width="13.140625" customWidth="1"/>
    <col min="7429" max="7429" width="14.7109375" customWidth="1"/>
    <col min="7430" max="7430" width="15.5703125" customWidth="1"/>
    <col min="7431" max="7431" width="16.7109375" customWidth="1"/>
    <col min="7432" max="7433" width="14.7109375" customWidth="1"/>
    <col min="7434" max="7434" width="17.85546875" customWidth="1"/>
    <col min="7683" max="7683" width="9.28515625" bestFit="1" customWidth="1"/>
    <col min="7684" max="7684" width="13.140625" customWidth="1"/>
    <col min="7685" max="7685" width="14.7109375" customWidth="1"/>
    <col min="7686" max="7686" width="15.5703125" customWidth="1"/>
    <col min="7687" max="7687" width="16.7109375" customWidth="1"/>
    <col min="7688" max="7689" width="14.7109375" customWidth="1"/>
    <col min="7690" max="7690" width="17.85546875" customWidth="1"/>
    <col min="7939" max="7939" width="9.28515625" bestFit="1" customWidth="1"/>
    <col min="7940" max="7940" width="13.140625" customWidth="1"/>
    <col min="7941" max="7941" width="14.7109375" customWidth="1"/>
    <col min="7942" max="7942" width="15.5703125" customWidth="1"/>
    <col min="7943" max="7943" width="16.7109375" customWidth="1"/>
    <col min="7944" max="7945" width="14.7109375" customWidth="1"/>
    <col min="7946" max="7946" width="17.85546875" customWidth="1"/>
    <col min="8195" max="8195" width="9.28515625" bestFit="1" customWidth="1"/>
    <col min="8196" max="8196" width="13.140625" customWidth="1"/>
    <col min="8197" max="8197" width="14.7109375" customWidth="1"/>
    <col min="8198" max="8198" width="15.5703125" customWidth="1"/>
    <col min="8199" max="8199" width="16.7109375" customWidth="1"/>
    <col min="8200" max="8201" width="14.7109375" customWidth="1"/>
    <col min="8202" max="8202" width="17.85546875" customWidth="1"/>
    <col min="8451" max="8451" width="9.28515625" bestFit="1" customWidth="1"/>
    <col min="8452" max="8452" width="13.140625" customWidth="1"/>
    <col min="8453" max="8453" width="14.7109375" customWidth="1"/>
    <col min="8454" max="8454" width="15.5703125" customWidth="1"/>
    <col min="8455" max="8455" width="16.7109375" customWidth="1"/>
    <col min="8456" max="8457" width="14.7109375" customWidth="1"/>
    <col min="8458" max="8458" width="17.85546875" customWidth="1"/>
    <col min="8707" max="8707" width="9.28515625" bestFit="1" customWidth="1"/>
    <col min="8708" max="8708" width="13.140625" customWidth="1"/>
    <col min="8709" max="8709" width="14.7109375" customWidth="1"/>
    <col min="8710" max="8710" width="15.5703125" customWidth="1"/>
    <col min="8711" max="8711" width="16.7109375" customWidth="1"/>
    <col min="8712" max="8713" width="14.7109375" customWidth="1"/>
    <col min="8714" max="8714" width="17.85546875" customWidth="1"/>
    <col min="8963" max="8963" width="9.28515625" bestFit="1" customWidth="1"/>
    <col min="8964" max="8964" width="13.140625" customWidth="1"/>
    <col min="8965" max="8965" width="14.7109375" customWidth="1"/>
    <col min="8966" max="8966" width="15.5703125" customWidth="1"/>
    <col min="8967" max="8967" width="16.7109375" customWidth="1"/>
    <col min="8968" max="8969" width="14.7109375" customWidth="1"/>
    <col min="8970" max="8970" width="17.85546875" customWidth="1"/>
    <col min="9219" max="9219" width="9.28515625" bestFit="1" customWidth="1"/>
    <col min="9220" max="9220" width="13.140625" customWidth="1"/>
    <col min="9221" max="9221" width="14.7109375" customWidth="1"/>
    <col min="9222" max="9222" width="15.5703125" customWidth="1"/>
    <col min="9223" max="9223" width="16.7109375" customWidth="1"/>
    <col min="9224" max="9225" width="14.7109375" customWidth="1"/>
    <col min="9226" max="9226" width="17.85546875" customWidth="1"/>
    <col min="9475" max="9475" width="9.28515625" bestFit="1" customWidth="1"/>
    <col min="9476" max="9476" width="13.140625" customWidth="1"/>
    <col min="9477" max="9477" width="14.7109375" customWidth="1"/>
    <col min="9478" max="9478" width="15.5703125" customWidth="1"/>
    <col min="9479" max="9479" width="16.7109375" customWidth="1"/>
    <col min="9480" max="9481" width="14.7109375" customWidth="1"/>
    <col min="9482" max="9482" width="17.85546875" customWidth="1"/>
    <col min="9731" max="9731" width="9.28515625" bestFit="1" customWidth="1"/>
    <col min="9732" max="9732" width="13.140625" customWidth="1"/>
    <col min="9733" max="9733" width="14.7109375" customWidth="1"/>
    <col min="9734" max="9734" width="15.5703125" customWidth="1"/>
    <col min="9735" max="9735" width="16.7109375" customWidth="1"/>
    <col min="9736" max="9737" width="14.7109375" customWidth="1"/>
    <col min="9738" max="9738" width="17.85546875" customWidth="1"/>
    <col min="9987" max="9987" width="9.28515625" bestFit="1" customWidth="1"/>
    <col min="9988" max="9988" width="13.140625" customWidth="1"/>
    <col min="9989" max="9989" width="14.7109375" customWidth="1"/>
    <col min="9990" max="9990" width="15.5703125" customWidth="1"/>
    <col min="9991" max="9991" width="16.7109375" customWidth="1"/>
    <col min="9992" max="9993" width="14.7109375" customWidth="1"/>
    <col min="9994" max="9994" width="17.85546875" customWidth="1"/>
    <col min="10243" max="10243" width="9.28515625" bestFit="1" customWidth="1"/>
    <col min="10244" max="10244" width="13.140625" customWidth="1"/>
    <col min="10245" max="10245" width="14.7109375" customWidth="1"/>
    <col min="10246" max="10246" width="15.5703125" customWidth="1"/>
    <col min="10247" max="10247" width="16.7109375" customWidth="1"/>
    <col min="10248" max="10249" width="14.7109375" customWidth="1"/>
    <col min="10250" max="10250" width="17.85546875" customWidth="1"/>
    <col min="10499" max="10499" width="9.28515625" bestFit="1" customWidth="1"/>
    <col min="10500" max="10500" width="13.140625" customWidth="1"/>
    <col min="10501" max="10501" width="14.7109375" customWidth="1"/>
    <col min="10502" max="10502" width="15.5703125" customWidth="1"/>
    <col min="10503" max="10503" width="16.7109375" customWidth="1"/>
    <col min="10504" max="10505" width="14.7109375" customWidth="1"/>
    <col min="10506" max="10506" width="17.85546875" customWidth="1"/>
    <col min="10755" max="10755" width="9.28515625" bestFit="1" customWidth="1"/>
    <col min="10756" max="10756" width="13.140625" customWidth="1"/>
    <col min="10757" max="10757" width="14.7109375" customWidth="1"/>
    <col min="10758" max="10758" width="15.5703125" customWidth="1"/>
    <col min="10759" max="10759" width="16.7109375" customWidth="1"/>
    <col min="10760" max="10761" width="14.7109375" customWidth="1"/>
    <col min="10762" max="10762" width="17.85546875" customWidth="1"/>
    <col min="11011" max="11011" width="9.28515625" bestFit="1" customWidth="1"/>
    <col min="11012" max="11012" width="13.140625" customWidth="1"/>
    <col min="11013" max="11013" width="14.7109375" customWidth="1"/>
    <col min="11014" max="11014" width="15.5703125" customWidth="1"/>
    <col min="11015" max="11015" width="16.7109375" customWidth="1"/>
    <col min="11016" max="11017" width="14.7109375" customWidth="1"/>
    <col min="11018" max="11018" width="17.85546875" customWidth="1"/>
    <col min="11267" max="11267" width="9.28515625" bestFit="1" customWidth="1"/>
    <col min="11268" max="11268" width="13.140625" customWidth="1"/>
    <col min="11269" max="11269" width="14.7109375" customWidth="1"/>
    <col min="11270" max="11270" width="15.5703125" customWidth="1"/>
    <col min="11271" max="11271" width="16.7109375" customWidth="1"/>
    <col min="11272" max="11273" width="14.7109375" customWidth="1"/>
    <col min="11274" max="11274" width="17.85546875" customWidth="1"/>
    <col min="11523" max="11523" width="9.28515625" bestFit="1" customWidth="1"/>
    <col min="11524" max="11524" width="13.140625" customWidth="1"/>
    <col min="11525" max="11525" width="14.7109375" customWidth="1"/>
    <col min="11526" max="11526" width="15.5703125" customWidth="1"/>
    <col min="11527" max="11527" width="16.7109375" customWidth="1"/>
    <col min="11528" max="11529" width="14.7109375" customWidth="1"/>
    <col min="11530" max="11530" width="17.85546875" customWidth="1"/>
    <col min="11779" max="11779" width="9.28515625" bestFit="1" customWidth="1"/>
    <col min="11780" max="11780" width="13.140625" customWidth="1"/>
    <col min="11781" max="11781" width="14.7109375" customWidth="1"/>
    <col min="11782" max="11782" width="15.5703125" customWidth="1"/>
    <col min="11783" max="11783" width="16.7109375" customWidth="1"/>
    <col min="11784" max="11785" width="14.7109375" customWidth="1"/>
    <col min="11786" max="11786" width="17.85546875" customWidth="1"/>
    <col min="12035" max="12035" width="9.28515625" bestFit="1" customWidth="1"/>
    <col min="12036" max="12036" width="13.140625" customWidth="1"/>
    <col min="12037" max="12037" width="14.7109375" customWidth="1"/>
    <col min="12038" max="12038" width="15.5703125" customWidth="1"/>
    <col min="12039" max="12039" width="16.7109375" customWidth="1"/>
    <col min="12040" max="12041" width="14.7109375" customWidth="1"/>
    <col min="12042" max="12042" width="17.85546875" customWidth="1"/>
    <col min="12291" max="12291" width="9.28515625" bestFit="1" customWidth="1"/>
    <col min="12292" max="12292" width="13.140625" customWidth="1"/>
    <col min="12293" max="12293" width="14.7109375" customWidth="1"/>
    <col min="12294" max="12294" width="15.5703125" customWidth="1"/>
    <col min="12295" max="12295" width="16.7109375" customWidth="1"/>
    <col min="12296" max="12297" width="14.7109375" customWidth="1"/>
    <col min="12298" max="12298" width="17.85546875" customWidth="1"/>
    <col min="12547" max="12547" width="9.28515625" bestFit="1" customWidth="1"/>
    <col min="12548" max="12548" width="13.140625" customWidth="1"/>
    <col min="12549" max="12549" width="14.7109375" customWidth="1"/>
    <col min="12550" max="12550" width="15.5703125" customWidth="1"/>
    <col min="12551" max="12551" width="16.7109375" customWidth="1"/>
    <col min="12552" max="12553" width="14.7109375" customWidth="1"/>
    <col min="12554" max="12554" width="17.85546875" customWidth="1"/>
    <col min="12803" max="12803" width="9.28515625" bestFit="1" customWidth="1"/>
    <col min="12804" max="12804" width="13.140625" customWidth="1"/>
    <col min="12805" max="12805" width="14.7109375" customWidth="1"/>
    <col min="12806" max="12806" width="15.5703125" customWidth="1"/>
    <col min="12807" max="12807" width="16.7109375" customWidth="1"/>
    <col min="12808" max="12809" width="14.7109375" customWidth="1"/>
    <col min="12810" max="12810" width="17.85546875" customWidth="1"/>
    <col min="13059" max="13059" width="9.28515625" bestFit="1" customWidth="1"/>
    <col min="13060" max="13060" width="13.140625" customWidth="1"/>
    <col min="13061" max="13061" width="14.7109375" customWidth="1"/>
    <col min="13062" max="13062" width="15.5703125" customWidth="1"/>
    <col min="13063" max="13063" width="16.7109375" customWidth="1"/>
    <col min="13064" max="13065" width="14.7109375" customWidth="1"/>
    <col min="13066" max="13066" width="17.85546875" customWidth="1"/>
    <col min="13315" max="13315" width="9.28515625" bestFit="1" customWidth="1"/>
    <col min="13316" max="13316" width="13.140625" customWidth="1"/>
    <col min="13317" max="13317" width="14.7109375" customWidth="1"/>
    <col min="13318" max="13318" width="15.5703125" customWidth="1"/>
    <col min="13319" max="13319" width="16.7109375" customWidth="1"/>
    <col min="13320" max="13321" width="14.7109375" customWidth="1"/>
    <col min="13322" max="13322" width="17.85546875" customWidth="1"/>
    <col min="13571" max="13571" width="9.28515625" bestFit="1" customWidth="1"/>
    <col min="13572" max="13572" width="13.140625" customWidth="1"/>
    <col min="13573" max="13573" width="14.7109375" customWidth="1"/>
    <col min="13574" max="13574" width="15.5703125" customWidth="1"/>
    <col min="13575" max="13575" width="16.7109375" customWidth="1"/>
    <col min="13576" max="13577" width="14.7109375" customWidth="1"/>
    <col min="13578" max="13578" width="17.85546875" customWidth="1"/>
    <col min="13827" max="13827" width="9.28515625" bestFit="1" customWidth="1"/>
    <col min="13828" max="13828" width="13.140625" customWidth="1"/>
    <col min="13829" max="13829" width="14.7109375" customWidth="1"/>
    <col min="13830" max="13830" width="15.5703125" customWidth="1"/>
    <col min="13831" max="13831" width="16.7109375" customWidth="1"/>
    <col min="13832" max="13833" width="14.7109375" customWidth="1"/>
    <col min="13834" max="13834" width="17.85546875" customWidth="1"/>
    <col min="14083" max="14083" width="9.28515625" bestFit="1" customWidth="1"/>
    <col min="14084" max="14084" width="13.140625" customWidth="1"/>
    <col min="14085" max="14085" width="14.7109375" customWidth="1"/>
    <col min="14086" max="14086" width="15.5703125" customWidth="1"/>
    <col min="14087" max="14087" width="16.7109375" customWidth="1"/>
    <col min="14088" max="14089" width="14.7109375" customWidth="1"/>
    <col min="14090" max="14090" width="17.85546875" customWidth="1"/>
    <col min="14339" max="14339" width="9.28515625" bestFit="1" customWidth="1"/>
    <col min="14340" max="14340" width="13.140625" customWidth="1"/>
    <col min="14341" max="14341" width="14.7109375" customWidth="1"/>
    <col min="14342" max="14342" width="15.5703125" customWidth="1"/>
    <col min="14343" max="14343" width="16.7109375" customWidth="1"/>
    <col min="14344" max="14345" width="14.7109375" customWidth="1"/>
    <col min="14346" max="14346" width="17.85546875" customWidth="1"/>
    <col min="14595" max="14595" width="9.28515625" bestFit="1" customWidth="1"/>
    <col min="14596" max="14596" width="13.140625" customWidth="1"/>
    <col min="14597" max="14597" width="14.7109375" customWidth="1"/>
    <col min="14598" max="14598" width="15.5703125" customWidth="1"/>
    <col min="14599" max="14599" width="16.7109375" customWidth="1"/>
    <col min="14600" max="14601" width="14.7109375" customWidth="1"/>
    <col min="14602" max="14602" width="17.85546875" customWidth="1"/>
    <col min="14851" max="14851" width="9.28515625" bestFit="1" customWidth="1"/>
    <col min="14852" max="14852" width="13.140625" customWidth="1"/>
    <col min="14853" max="14853" width="14.7109375" customWidth="1"/>
    <col min="14854" max="14854" width="15.5703125" customWidth="1"/>
    <col min="14855" max="14855" width="16.7109375" customWidth="1"/>
    <col min="14856" max="14857" width="14.7109375" customWidth="1"/>
    <col min="14858" max="14858" width="17.85546875" customWidth="1"/>
    <col min="15107" max="15107" width="9.28515625" bestFit="1" customWidth="1"/>
    <col min="15108" max="15108" width="13.140625" customWidth="1"/>
    <col min="15109" max="15109" width="14.7109375" customWidth="1"/>
    <col min="15110" max="15110" width="15.5703125" customWidth="1"/>
    <col min="15111" max="15111" width="16.7109375" customWidth="1"/>
    <col min="15112" max="15113" width="14.7109375" customWidth="1"/>
    <col min="15114" max="15114" width="17.85546875" customWidth="1"/>
    <col min="15363" max="15363" width="9.28515625" bestFit="1" customWidth="1"/>
    <col min="15364" max="15364" width="13.140625" customWidth="1"/>
    <col min="15365" max="15365" width="14.7109375" customWidth="1"/>
    <col min="15366" max="15366" width="15.5703125" customWidth="1"/>
    <col min="15367" max="15367" width="16.7109375" customWidth="1"/>
    <col min="15368" max="15369" width="14.7109375" customWidth="1"/>
    <col min="15370" max="15370" width="17.85546875" customWidth="1"/>
    <col min="15619" max="15619" width="9.28515625" bestFit="1" customWidth="1"/>
    <col min="15620" max="15620" width="13.140625" customWidth="1"/>
    <col min="15621" max="15621" width="14.7109375" customWidth="1"/>
    <col min="15622" max="15622" width="15.5703125" customWidth="1"/>
    <col min="15623" max="15623" width="16.7109375" customWidth="1"/>
    <col min="15624" max="15625" width="14.7109375" customWidth="1"/>
    <col min="15626" max="15626" width="17.85546875" customWidth="1"/>
    <col min="15875" max="15875" width="9.28515625" bestFit="1" customWidth="1"/>
    <col min="15876" max="15876" width="13.140625" customWidth="1"/>
    <col min="15877" max="15877" width="14.7109375" customWidth="1"/>
    <col min="15878" max="15878" width="15.5703125" customWidth="1"/>
    <col min="15879" max="15879" width="16.7109375" customWidth="1"/>
    <col min="15880" max="15881" width="14.7109375" customWidth="1"/>
    <col min="15882" max="15882" width="17.85546875" customWidth="1"/>
    <col min="16131" max="16131" width="9.28515625" bestFit="1" customWidth="1"/>
    <col min="16132" max="16132" width="13.140625" customWidth="1"/>
    <col min="16133" max="16133" width="14.7109375" customWidth="1"/>
    <col min="16134" max="16134" width="15.5703125" customWidth="1"/>
    <col min="16135" max="16135" width="16.7109375" customWidth="1"/>
    <col min="16136" max="16137" width="14.7109375" customWidth="1"/>
    <col min="16138" max="16138" width="17.85546875" customWidth="1"/>
  </cols>
  <sheetData>
    <row r="1" spans="1:15" ht="15.75" thickBot="1"/>
    <row r="2" spans="1:15" ht="51">
      <c r="A2" s="559" t="s">
        <v>325</v>
      </c>
      <c r="B2" s="559" t="s">
        <v>326</v>
      </c>
      <c r="C2" s="559" t="s">
        <v>327</v>
      </c>
      <c r="D2" s="559"/>
      <c r="E2" s="559"/>
      <c r="F2" s="559"/>
      <c r="G2" s="559" t="s">
        <v>328</v>
      </c>
      <c r="H2" s="559"/>
      <c r="I2" s="559"/>
      <c r="J2" s="559"/>
      <c r="L2" s="442" t="s">
        <v>329</v>
      </c>
      <c r="M2" s="443" t="s">
        <v>5</v>
      </c>
      <c r="N2" s="443" t="s">
        <v>330</v>
      </c>
      <c r="O2" s="444" t="s">
        <v>331</v>
      </c>
    </row>
    <row r="3" spans="1:15" ht="32.25" thickBot="1">
      <c r="A3" s="559"/>
      <c r="B3" s="559"/>
      <c r="C3" s="445" t="s">
        <v>10</v>
      </c>
      <c r="D3" s="445" t="s">
        <v>332</v>
      </c>
      <c r="E3" s="445" t="s">
        <v>333</v>
      </c>
      <c r="F3" s="445" t="s">
        <v>315</v>
      </c>
      <c r="G3" s="445" t="s">
        <v>10</v>
      </c>
      <c r="H3" s="445" t="s">
        <v>332</v>
      </c>
      <c r="I3" s="445" t="s">
        <v>12</v>
      </c>
      <c r="J3" s="445" t="s">
        <v>315</v>
      </c>
      <c r="L3" s="446">
        <f>UT!D403</f>
        <v>829.25345399999992</v>
      </c>
      <c r="M3" s="447">
        <f>UT!AB403</f>
        <v>1251.9812999999999</v>
      </c>
      <c r="N3" s="447">
        <f>M3-L3</f>
        <v>422.727846</v>
      </c>
      <c r="O3" s="448">
        <f>N3/L3*100</f>
        <v>50.976917124785359</v>
      </c>
    </row>
    <row r="4" spans="1:15" ht="29.25" customHeight="1">
      <c r="A4" s="445">
        <v>1</v>
      </c>
      <c r="B4" s="449" t="s">
        <v>22</v>
      </c>
      <c r="C4" s="450">
        <f>UT!L403</f>
        <v>392.05400000000003</v>
      </c>
      <c r="D4" s="450">
        <f>UT!N403</f>
        <v>0</v>
      </c>
      <c r="E4" s="450">
        <f>UT!Q403</f>
        <v>935.65959999999995</v>
      </c>
      <c r="F4" s="451">
        <f>C4+D4+E4</f>
        <v>1327.7136</v>
      </c>
      <c r="G4" s="450">
        <f>UT!U403</f>
        <v>384.05400000000003</v>
      </c>
      <c r="H4" s="450">
        <f>UT!W403</f>
        <v>0</v>
      </c>
      <c r="I4" s="450">
        <f>UT!Z403</f>
        <v>867.92729999999995</v>
      </c>
      <c r="J4" s="451">
        <f>SUM(G4:I4)</f>
        <v>1251.9812999999999</v>
      </c>
    </row>
    <row r="5" spans="1:15" ht="29.25" customHeight="1">
      <c r="A5" s="445"/>
      <c r="B5" s="445" t="s">
        <v>315</v>
      </c>
      <c r="C5" s="451">
        <f t="shared" ref="C5:J5" si="0">C4</f>
        <v>392.05400000000003</v>
      </c>
      <c r="D5" s="451">
        <f t="shared" si="0"/>
        <v>0</v>
      </c>
      <c r="E5" s="451">
        <f t="shared" si="0"/>
        <v>935.65959999999995</v>
      </c>
      <c r="F5" s="451">
        <f t="shared" si="0"/>
        <v>1327.7136</v>
      </c>
      <c r="G5" s="451">
        <f t="shared" si="0"/>
        <v>384.05400000000003</v>
      </c>
      <c r="H5" s="451">
        <f t="shared" si="0"/>
        <v>0</v>
      </c>
      <c r="I5" s="451">
        <f t="shared" si="0"/>
        <v>867.92729999999995</v>
      </c>
      <c r="J5" s="451">
        <f t="shared" si="0"/>
        <v>1251.9812999999999</v>
      </c>
    </row>
    <row r="6" spans="1:15">
      <c r="A6" s="452"/>
      <c r="B6" s="453"/>
      <c r="C6" s="454"/>
      <c r="D6" s="454"/>
      <c r="E6" s="454"/>
      <c r="F6" s="454"/>
      <c r="G6" s="454"/>
      <c r="H6" s="454"/>
      <c r="I6" s="454"/>
      <c r="J6" s="454"/>
    </row>
    <row r="7" spans="1:15" hidden="1">
      <c r="A7" s="452"/>
      <c r="B7" s="453"/>
      <c r="C7" s="454"/>
      <c r="D7" s="454"/>
      <c r="E7" s="454"/>
      <c r="F7" s="454">
        <f>UT!S403</f>
        <v>1327.7135999999998</v>
      </c>
      <c r="G7" s="454"/>
      <c r="H7" s="454"/>
      <c r="I7" s="454"/>
      <c r="J7" s="454">
        <f>UT!AB403</f>
        <v>1251.9812999999999</v>
      </c>
    </row>
    <row r="8" spans="1:15" hidden="1">
      <c r="A8" s="452"/>
      <c r="F8" s="440">
        <f>F5-F7</f>
        <v>0</v>
      </c>
      <c r="G8" s="454"/>
      <c r="H8" s="454"/>
      <c r="I8" s="454"/>
      <c r="J8" s="454">
        <f>J5-J7</f>
        <v>0</v>
      </c>
    </row>
    <row r="9" spans="1:15" hidden="1">
      <c r="A9" s="452"/>
      <c r="G9" s="454"/>
      <c r="H9" s="454"/>
      <c r="I9" s="454"/>
      <c r="J9" s="454"/>
    </row>
    <row r="10" spans="1:15" hidden="1">
      <c r="A10" s="452"/>
      <c r="B10" s="453"/>
      <c r="C10" s="454"/>
      <c r="D10" s="454"/>
      <c r="E10" s="454"/>
      <c r="F10" s="454"/>
      <c r="G10" s="454"/>
      <c r="H10" s="454"/>
      <c r="I10" s="454"/>
      <c r="J10" s="454"/>
    </row>
    <row r="11" spans="1:15" hidden="1">
      <c r="A11" s="452"/>
      <c r="B11" s="453"/>
      <c r="C11" s="454"/>
      <c r="D11" s="454"/>
      <c r="E11" s="454"/>
      <c r="F11" s="454"/>
      <c r="G11" s="454"/>
      <c r="H11" s="454"/>
      <c r="I11" s="454"/>
      <c r="J11" s="454"/>
    </row>
    <row r="12" spans="1:15">
      <c r="A12" s="452"/>
      <c r="B12" s="453"/>
      <c r="C12" s="454"/>
      <c r="D12" s="454"/>
      <c r="E12" s="454"/>
      <c r="F12" s="454"/>
      <c r="G12" s="454"/>
      <c r="H12" s="454"/>
      <c r="I12" s="454"/>
      <c r="J12" s="454"/>
    </row>
    <row r="13" spans="1:15">
      <c r="A13" s="452"/>
      <c r="B13" s="453"/>
      <c r="C13" s="454"/>
      <c r="D13" s="454"/>
      <c r="E13" s="454"/>
      <c r="F13" s="454"/>
      <c r="G13" s="454"/>
      <c r="H13" s="454"/>
      <c r="I13" s="454"/>
      <c r="J13" s="454"/>
    </row>
    <row r="14" spans="1:15">
      <c r="A14" s="455"/>
      <c r="B14" s="455"/>
      <c r="C14" s="456"/>
      <c r="D14" s="456"/>
      <c r="E14" s="456"/>
      <c r="F14" s="456"/>
      <c r="G14" s="456"/>
      <c r="H14" s="456"/>
      <c r="I14" s="456"/>
      <c r="J14" s="456"/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2"/>
  <dimension ref="A1:M95"/>
  <sheetViews>
    <sheetView showZeros="0" zoomScale="85" zoomScaleNormal="85" workbookViewId="0">
      <pane xSplit="2" ySplit="4" topLeftCell="C86" activePane="bottomRight" state="frozen"/>
      <selection activeCell="F5" sqref="F5"/>
      <selection pane="topRight" activeCell="F5" sqref="F5"/>
      <selection pane="bottomLeft" activeCell="F5" sqref="F5"/>
      <selection pane="bottomRight" activeCell="L89" sqref="L89"/>
    </sheetView>
  </sheetViews>
  <sheetFormatPr defaultRowHeight="15"/>
  <cols>
    <col min="1" max="1" width="7.5703125" customWidth="1"/>
    <col min="2" max="2" width="30.5703125" customWidth="1"/>
    <col min="3" max="3" width="11.28515625" style="474" bestFit="1" customWidth="1"/>
    <col min="4" max="4" width="12.85546875" style="474" customWidth="1"/>
    <col min="5" max="5" width="12.42578125" style="487" bestFit="1" customWidth="1"/>
    <col min="6" max="6" width="15.7109375" style="474" bestFit="1" customWidth="1"/>
    <col min="7" max="7" width="12.42578125" style="487" bestFit="1" customWidth="1"/>
    <col min="8" max="8" width="18" style="474" customWidth="1"/>
    <col min="9" max="9" width="10.5703125" style="474" bestFit="1" customWidth="1"/>
    <col min="10" max="10" width="11.7109375" style="487" bestFit="1" customWidth="1"/>
    <col min="11" max="11" width="10.5703125" style="474" bestFit="1" customWidth="1"/>
    <col min="12" max="12" width="12.42578125" style="487" bestFit="1" customWidth="1"/>
    <col min="13" max="13" width="22.28515625" style="551" customWidth="1"/>
    <col min="258" max="258" width="30.5703125" customWidth="1"/>
    <col min="259" max="259" width="10.5703125" bestFit="1" customWidth="1"/>
    <col min="260" max="260" width="12.85546875" customWidth="1"/>
    <col min="261" max="261" width="11.7109375" bestFit="1" customWidth="1"/>
    <col min="262" max="262" width="15.7109375" bestFit="1" customWidth="1"/>
    <col min="263" max="263" width="11.7109375" bestFit="1" customWidth="1"/>
    <col min="264" max="264" width="18" customWidth="1"/>
    <col min="265" max="265" width="10" bestFit="1" customWidth="1"/>
    <col min="266" max="266" width="11.7109375" bestFit="1" customWidth="1"/>
    <col min="267" max="267" width="10" bestFit="1" customWidth="1"/>
    <col min="268" max="268" width="11.7109375" bestFit="1" customWidth="1"/>
    <col min="269" max="269" width="50" customWidth="1"/>
    <col min="514" max="514" width="30.5703125" customWidth="1"/>
    <col min="515" max="515" width="10.5703125" bestFit="1" customWidth="1"/>
    <col min="516" max="516" width="12.85546875" customWidth="1"/>
    <col min="517" max="517" width="11.7109375" bestFit="1" customWidth="1"/>
    <col min="518" max="518" width="15.7109375" bestFit="1" customWidth="1"/>
    <col min="519" max="519" width="11.7109375" bestFit="1" customWidth="1"/>
    <col min="520" max="520" width="18" customWidth="1"/>
    <col min="521" max="521" width="10" bestFit="1" customWidth="1"/>
    <col min="522" max="522" width="11.7109375" bestFit="1" customWidth="1"/>
    <col min="523" max="523" width="10" bestFit="1" customWidth="1"/>
    <col min="524" max="524" width="11.7109375" bestFit="1" customWidth="1"/>
    <col min="525" max="525" width="50" customWidth="1"/>
    <col min="770" max="770" width="30.5703125" customWidth="1"/>
    <col min="771" max="771" width="10.5703125" bestFit="1" customWidth="1"/>
    <col min="772" max="772" width="12.85546875" customWidth="1"/>
    <col min="773" max="773" width="11.7109375" bestFit="1" customWidth="1"/>
    <col min="774" max="774" width="15.7109375" bestFit="1" customWidth="1"/>
    <col min="775" max="775" width="11.7109375" bestFit="1" customWidth="1"/>
    <col min="776" max="776" width="18" customWidth="1"/>
    <col min="777" max="777" width="10" bestFit="1" customWidth="1"/>
    <col min="778" max="778" width="11.7109375" bestFit="1" customWidth="1"/>
    <col min="779" max="779" width="10" bestFit="1" customWidth="1"/>
    <col min="780" max="780" width="11.7109375" bestFit="1" customWidth="1"/>
    <col min="781" max="781" width="50" customWidth="1"/>
    <col min="1026" max="1026" width="30.5703125" customWidth="1"/>
    <col min="1027" max="1027" width="10.5703125" bestFit="1" customWidth="1"/>
    <col min="1028" max="1028" width="12.85546875" customWidth="1"/>
    <col min="1029" max="1029" width="11.7109375" bestFit="1" customWidth="1"/>
    <col min="1030" max="1030" width="15.7109375" bestFit="1" customWidth="1"/>
    <col min="1031" max="1031" width="11.7109375" bestFit="1" customWidth="1"/>
    <col min="1032" max="1032" width="18" customWidth="1"/>
    <col min="1033" max="1033" width="10" bestFit="1" customWidth="1"/>
    <col min="1034" max="1034" width="11.7109375" bestFit="1" customWidth="1"/>
    <col min="1035" max="1035" width="10" bestFit="1" customWidth="1"/>
    <col min="1036" max="1036" width="11.7109375" bestFit="1" customWidth="1"/>
    <col min="1037" max="1037" width="50" customWidth="1"/>
    <col min="1282" max="1282" width="30.5703125" customWidth="1"/>
    <col min="1283" max="1283" width="10.5703125" bestFit="1" customWidth="1"/>
    <col min="1284" max="1284" width="12.85546875" customWidth="1"/>
    <col min="1285" max="1285" width="11.7109375" bestFit="1" customWidth="1"/>
    <col min="1286" max="1286" width="15.7109375" bestFit="1" customWidth="1"/>
    <col min="1287" max="1287" width="11.7109375" bestFit="1" customWidth="1"/>
    <col min="1288" max="1288" width="18" customWidth="1"/>
    <col min="1289" max="1289" width="10" bestFit="1" customWidth="1"/>
    <col min="1290" max="1290" width="11.7109375" bestFit="1" customWidth="1"/>
    <col min="1291" max="1291" width="10" bestFit="1" customWidth="1"/>
    <col min="1292" max="1292" width="11.7109375" bestFit="1" customWidth="1"/>
    <col min="1293" max="1293" width="50" customWidth="1"/>
    <col min="1538" max="1538" width="30.5703125" customWidth="1"/>
    <col min="1539" max="1539" width="10.5703125" bestFit="1" customWidth="1"/>
    <col min="1540" max="1540" width="12.85546875" customWidth="1"/>
    <col min="1541" max="1541" width="11.7109375" bestFit="1" customWidth="1"/>
    <col min="1542" max="1542" width="15.7109375" bestFit="1" customWidth="1"/>
    <col min="1543" max="1543" width="11.7109375" bestFit="1" customWidth="1"/>
    <col min="1544" max="1544" width="18" customWidth="1"/>
    <col min="1545" max="1545" width="10" bestFit="1" customWidth="1"/>
    <col min="1546" max="1546" width="11.7109375" bestFit="1" customWidth="1"/>
    <col min="1547" max="1547" width="10" bestFit="1" customWidth="1"/>
    <col min="1548" max="1548" width="11.7109375" bestFit="1" customWidth="1"/>
    <col min="1549" max="1549" width="50" customWidth="1"/>
    <col min="1794" max="1794" width="30.5703125" customWidth="1"/>
    <col min="1795" max="1795" width="10.5703125" bestFit="1" customWidth="1"/>
    <col min="1796" max="1796" width="12.85546875" customWidth="1"/>
    <col min="1797" max="1797" width="11.7109375" bestFit="1" customWidth="1"/>
    <col min="1798" max="1798" width="15.7109375" bestFit="1" customWidth="1"/>
    <col min="1799" max="1799" width="11.7109375" bestFit="1" customWidth="1"/>
    <col min="1800" max="1800" width="18" customWidth="1"/>
    <col min="1801" max="1801" width="10" bestFit="1" customWidth="1"/>
    <col min="1802" max="1802" width="11.7109375" bestFit="1" customWidth="1"/>
    <col min="1803" max="1803" width="10" bestFit="1" customWidth="1"/>
    <col min="1804" max="1804" width="11.7109375" bestFit="1" customWidth="1"/>
    <col min="1805" max="1805" width="50" customWidth="1"/>
    <col min="2050" max="2050" width="30.5703125" customWidth="1"/>
    <col min="2051" max="2051" width="10.5703125" bestFit="1" customWidth="1"/>
    <col min="2052" max="2052" width="12.85546875" customWidth="1"/>
    <col min="2053" max="2053" width="11.7109375" bestFit="1" customWidth="1"/>
    <col min="2054" max="2054" width="15.7109375" bestFit="1" customWidth="1"/>
    <col min="2055" max="2055" width="11.7109375" bestFit="1" customWidth="1"/>
    <col min="2056" max="2056" width="18" customWidth="1"/>
    <col min="2057" max="2057" width="10" bestFit="1" customWidth="1"/>
    <col min="2058" max="2058" width="11.7109375" bestFit="1" customWidth="1"/>
    <col min="2059" max="2059" width="10" bestFit="1" customWidth="1"/>
    <col min="2060" max="2060" width="11.7109375" bestFit="1" customWidth="1"/>
    <col min="2061" max="2061" width="50" customWidth="1"/>
    <col min="2306" max="2306" width="30.5703125" customWidth="1"/>
    <col min="2307" max="2307" width="10.5703125" bestFit="1" customWidth="1"/>
    <col min="2308" max="2308" width="12.85546875" customWidth="1"/>
    <col min="2309" max="2309" width="11.7109375" bestFit="1" customWidth="1"/>
    <col min="2310" max="2310" width="15.7109375" bestFit="1" customWidth="1"/>
    <col min="2311" max="2311" width="11.7109375" bestFit="1" customWidth="1"/>
    <col min="2312" max="2312" width="18" customWidth="1"/>
    <col min="2313" max="2313" width="10" bestFit="1" customWidth="1"/>
    <col min="2314" max="2314" width="11.7109375" bestFit="1" customWidth="1"/>
    <col min="2315" max="2315" width="10" bestFit="1" customWidth="1"/>
    <col min="2316" max="2316" width="11.7109375" bestFit="1" customWidth="1"/>
    <col min="2317" max="2317" width="50" customWidth="1"/>
    <col min="2562" max="2562" width="30.5703125" customWidth="1"/>
    <col min="2563" max="2563" width="10.5703125" bestFit="1" customWidth="1"/>
    <col min="2564" max="2564" width="12.85546875" customWidth="1"/>
    <col min="2565" max="2565" width="11.7109375" bestFit="1" customWidth="1"/>
    <col min="2566" max="2566" width="15.7109375" bestFit="1" customWidth="1"/>
    <col min="2567" max="2567" width="11.7109375" bestFit="1" customWidth="1"/>
    <col min="2568" max="2568" width="18" customWidth="1"/>
    <col min="2569" max="2569" width="10" bestFit="1" customWidth="1"/>
    <col min="2570" max="2570" width="11.7109375" bestFit="1" customWidth="1"/>
    <col min="2571" max="2571" width="10" bestFit="1" customWidth="1"/>
    <col min="2572" max="2572" width="11.7109375" bestFit="1" customWidth="1"/>
    <col min="2573" max="2573" width="50" customWidth="1"/>
    <col min="2818" max="2818" width="30.5703125" customWidth="1"/>
    <col min="2819" max="2819" width="10.5703125" bestFit="1" customWidth="1"/>
    <col min="2820" max="2820" width="12.85546875" customWidth="1"/>
    <col min="2821" max="2821" width="11.7109375" bestFit="1" customWidth="1"/>
    <col min="2822" max="2822" width="15.7109375" bestFit="1" customWidth="1"/>
    <col min="2823" max="2823" width="11.7109375" bestFit="1" customWidth="1"/>
    <col min="2824" max="2824" width="18" customWidth="1"/>
    <col min="2825" max="2825" width="10" bestFit="1" customWidth="1"/>
    <col min="2826" max="2826" width="11.7109375" bestFit="1" customWidth="1"/>
    <col min="2827" max="2827" width="10" bestFit="1" customWidth="1"/>
    <col min="2828" max="2828" width="11.7109375" bestFit="1" customWidth="1"/>
    <col min="2829" max="2829" width="50" customWidth="1"/>
    <col min="3074" max="3074" width="30.5703125" customWidth="1"/>
    <col min="3075" max="3075" width="10.5703125" bestFit="1" customWidth="1"/>
    <col min="3076" max="3076" width="12.85546875" customWidth="1"/>
    <col min="3077" max="3077" width="11.7109375" bestFit="1" customWidth="1"/>
    <col min="3078" max="3078" width="15.7109375" bestFit="1" customWidth="1"/>
    <col min="3079" max="3079" width="11.7109375" bestFit="1" customWidth="1"/>
    <col min="3080" max="3080" width="18" customWidth="1"/>
    <col min="3081" max="3081" width="10" bestFit="1" customWidth="1"/>
    <col min="3082" max="3082" width="11.7109375" bestFit="1" customWidth="1"/>
    <col min="3083" max="3083" width="10" bestFit="1" customWidth="1"/>
    <col min="3084" max="3084" width="11.7109375" bestFit="1" customWidth="1"/>
    <col min="3085" max="3085" width="50" customWidth="1"/>
    <col min="3330" max="3330" width="30.5703125" customWidth="1"/>
    <col min="3331" max="3331" width="10.5703125" bestFit="1" customWidth="1"/>
    <col min="3332" max="3332" width="12.85546875" customWidth="1"/>
    <col min="3333" max="3333" width="11.7109375" bestFit="1" customWidth="1"/>
    <col min="3334" max="3334" width="15.7109375" bestFit="1" customWidth="1"/>
    <col min="3335" max="3335" width="11.7109375" bestFit="1" customWidth="1"/>
    <col min="3336" max="3336" width="18" customWidth="1"/>
    <col min="3337" max="3337" width="10" bestFit="1" customWidth="1"/>
    <col min="3338" max="3338" width="11.7109375" bestFit="1" customWidth="1"/>
    <col min="3339" max="3339" width="10" bestFit="1" customWidth="1"/>
    <col min="3340" max="3340" width="11.7109375" bestFit="1" customWidth="1"/>
    <col min="3341" max="3341" width="50" customWidth="1"/>
    <col min="3586" max="3586" width="30.5703125" customWidth="1"/>
    <col min="3587" max="3587" width="10.5703125" bestFit="1" customWidth="1"/>
    <col min="3588" max="3588" width="12.85546875" customWidth="1"/>
    <col min="3589" max="3589" width="11.7109375" bestFit="1" customWidth="1"/>
    <col min="3590" max="3590" width="15.7109375" bestFit="1" customWidth="1"/>
    <col min="3591" max="3591" width="11.7109375" bestFit="1" customWidth="1"/>
    <col min="3592" max="3592" width="18" customWidth="1"/>
    <col min="3593" max="3593" width="10" bestFit="1" customWidth="1"/>
    <col min="3594" max="3594" width="11.7109375" bestFit="1" customWidth="1"/>
    <col min="3595" max="3595" width="10" bestFit="1" customWidth="1"/>
    <col min="3596" max="3596" width="11.7109375" bestFit="1" customWidth="1"/>
    <col min="3597" max="3597" width="50" customWidth="1"/>
    <col min="3842" max="3842" width="30.5703125" customWidth="1"/>
    <col min="3843" max="3843" width="10.5703125" bestFit="1" customWidth="1"/>
    <col min="3844" max="3844" width="12.85546875" customWidth="1"/>
    <col min="3845" max="3845" width="11.7109375" bestFit="1" customWidth="1"/>
    <col min="3846" max="3846" width="15.7109375" bestFit="1" customWidth="1"/>
    <col min="3847" max="3847" width="11.7109375" bestFit="1" customWidth="1"/>
    <col min="3848" max="3848" width="18" customWidth="1"/>
    <col min="3849" max="3849" width="10" bestFit="1" customWidth="1"/>
    <col min="3850" max="3850" width="11.7109375" bestFit="1" customWidth="1"/>
    <col min="3851" max="3851" width="10" bestFit="1" customWidth="1"/>
    <col min="3852" max="3852" width="11.7109375" bestFit="1" customWidth="1"/>
    <col min="3853" max="3853" width="50" customWidth="1"/>
    <col min="4098" max="4098" width="30.5703125" customWidth="1"/>
    <col min="4099" max="4099" width="10.5703125" bestFit="1" customWidth="1"/>
    <col min="4100" max="4100" width="12.85546875" customWidth="1"/>
    <col min="4101" max="4101" width="11.7109375" bestFit="1" customWidth="1"/>
    <col min="4102" max="4102" width="15.7109375" bestFit="1" customWidth="1"/>
    <col min="4103" max="4103" width="11.7109375" bestFit="1" customWidth="1"/>
    <col min="4104" max="4104" width="18" customWidth="1"/>
    <col min="4105" max="4105" width="10" bestFit="1" customWidth="1"/>
    <col min="4106" max="4106" width="11.7109375" bestFit="1" customWidth="1"/>
    <col min="4107" max="4107" width="10" bestFit="1" customWidth="1"/>
    <col min="4108" max="4108" width="11.7109375" bestFit="1" customWidth="1"/>
    <col min="4109" max="4109" width="50" customWidth="1"/>
    <col min="4354" max="4354" width="30.5703125" customWidth="1"/>
    <col min="4355" max="4355" width="10.5703125" bestFit="1" customWidth="1"/>
    <col min="4356" max="4356" width="12.85546875" customWidth="1"/>
    <col min="4357" max="4357" width="11.7109375" bestFit="1" customWidth="1"/>
    <col min="4358" max="4358" width="15.7109375" bestFit="1" customWidth="1"/>
    <col min="4359" max="4359" width="11.7109375" bestFit="1" customWidth="1"/>
    <col min="4360" max="4360" width="18" customWidth="1"/>
    <col min="4361" max="4361" width="10" bestFit="1" customWidth="1"/>
    <col min="4362" max="4362" width="11.7109375" bestFit="1" customWidth="1"/>
    <col min="4363" max="4363" width="10" bestFit="1" customWidth="1"/>
    <col min="4364" max="4364" width="11.7109375" bestFit="1" customWidth="1"/>
    <col min="4365" max="4365" width="50" customWidth="1"/>
    <col min="4610" max="4610" width="30.5703125" customWidth="1"/>
    <col min="4611" max="4611" width="10.5703125" bestFit="1" customWidth="1"/>
    <col min="4612" max="4612" width="12.85546875" customWidth="1"/>
    <col min="4613" max="4613" width="11.7109375" bestFit="1" customWidth="1"/>
    <col min="4614" max="4614" width="15.7109375" bestFit="1" customWidth="1"/>
    <col min="4615" max="4615" width="11.7109375" bestFit="1" customWidth="1"/>
    <col min="4616" max="4616" width="18" customWidth="1"/>
    <col min="4617" max="4617" width="10" bestFit="1" customWidth="1"/>
    <col min="4618" max="4618" width="11.7109375" bestFit="1" customWidth="1"/>
    <col min="4619" max="4619" width="10" bestFit="1" customWidth="1"/>
    <col min="4620" max="4620" width="11.7109375" bestFit="1" customWidth="1"/>
    <col min="4621" max="4621" width="50" customWidth="1"/>
    <col min="4866" max="4866" width="30.5703125" customWidth="1"/>
    <col min="4867" max="4867" width="10.5703125" bestFit="1" customWidth="1"/>
    <col min="4868" max="4868" width="12.85546875" customWidth="1"/>
    <col min="4869" max="4869" width="11.7109375" bestFit="1" customWidth="1"/>
    <col min="4870" max="4870" width="15.7109375" bestFit="1" customWidth="1"/>
    <col min="4871" max="4871" width="11.7109375" bestFit="1" customWidth="1"/>
    <col min="4872" max="4872" width="18" customWidth="1"/>
    <col min="4873" max="4873" width="10" bestFit="1" customWidth="1"/>
    <col min="4874" max="4874" width="11.7109375" bestFit="1" customWidth="1"/>
    <col min="4875" max="4875" width="10" bestFit="1" customWidth="1"/>
    <col min="4876" max="4876" width="11.7109375" bestFit="1" customWidth="1"/>
    <col min="4877" max="4877" width="50" customWidth="1"/>
    <col min="5122" max="5122" width="30.5703125" customWidth="1"/>
    <col min="5123" max="5123" width="10.5703125" bestFit="1" customWidth="1"/>
    <col min="5124" max="5124" width="12.85546875" customWidth="1"/>
    <col min="5125" max="5125" width="11.7109375" bestFit="1" customWidth="1"/>
    <col min="5126" max="5126" width="15.7109375" bestFit="1" customWidth="1"/>
    <col min="5127" max="5127" width="11.7109375" bestFit="1" customWidth="1"/>
    <col min="5128" max="5128" width="18" customWidth="1"/>
    <col min="5129" max="5129" width="10" bestFit="1" customWidth="1"/>
    <col min="5130" max="5130" width="11.7109375" bestFit="1" customWidth="1"/>
    <col min="5131" max="5131" width="10" bestFit="1" customWidth="1"/>
    <col min="5132" max="5132" width="11.7109375" bestFit="1" customWidth="1"/>
    <col min="5133" max="5133" width="50" customWidth="1"/>
    <col min="5378" max="5378" width="30.5703125" customWidth="1"/>
    <col min="5379" max="5379" width="10.5703125" bestFit="1" customWidth="1"/>
    <col min="5380" max="5380" width="12.85546875" customWidth="1"/>
    <col min="5381" max="5381" width="11.7109375" bestFit="1" customWidth="1"/>
    <col min="5382" max="5382" width="15.7109375" bestFit="1" customWidth="1"/>
    <col min="5383" max="5383" width="11.7109375" bestFit="1" customWidth="1"/>
    <col min="5384" max="5384" width="18" customWidth="1"/>
    <col min="5385" max="5385" width="10" bestFit="1" customWidth="1"/>
    <col min="5386" max="5386" width="11.7109375" bestFit="1" customWidth="1"/>
    <col min="5387" max="5387" width="10" bestFit="1" customWidth="1"/>
    <col min="5388" max="5388" width="11.7109375" bestFit="1" customWidth="1"/>
    <col min="5389" max="5389" width="50" customWidth="1"/>
    <col min="5634" max="5634" width="30.5703125" customWidth="1"/>
    <col min="5635" max="5635" width="10.5703125" bestFit="1" customWidth="1"/>
    <col min="5636" max="5636" width="12.85546875" customWidth="1"/>
    <col min="5637" max="5637" width="11.7109375" bestFit="1" customWidth="1"/>
    <col min="5638" max="5638" width="15.7109375" bestFit="1" customWidth="1"/>
    <col min="5639" max="5639" width="11.7109375" bestFit="1" customWidth="1"/>
    <col min="5640" max="5640" width="18" customWidth="1"/>
    <col min="5641" max="5641" width="10" bestFit="1" customWidth="1"/>
    <col min="5642" max="5642" width="11.7109375" bestFit="1" customWidth="1"/>
    <col min="5643" max="5643" width="10" bestFit="1" customWidth="1"/>
    <col min="5644" max="5644" width="11.7109375" bestFit="1" customWidth="1"/>
    <col min="5645" max="5645" width="50" customWidth="1"/>
    <col min="5890" max="5890" width="30.5703125" customWidth="1"/>
    <col min="5891" max="5891" width="10.5703125" bestFit="1" customWidth="1"/>
    <col min="5892" max="5892" width="12.85546875" customWidth="1"/>
    <col min="5893" max="5893" width="11.7109375" bestFit="1" customWidth="1"/>
    <col min="5894" max="5894" width="15.7109375" bestFit="1" customWidth="1"/>
    <col min="5895" max="5895" width="11.7109375" bestFit="1" customWidth="1"/>
    <col min="5896" max="5896" width="18" customWidth="1"/>
    <col min="5897" max="5897" width="10" bestFit="1" customWidth="1"/>
    <col min="5898" max="5898" width="11.7109375" bestFit="1" customWidth="1"/>
    <col min="5899" max="5899" width="10" bestFit="1" customWidth="1"/>
    <col min="5900" max="5900" width="11.7109375" bestFit="1" customWidth="1"/>
    <col min="5901" max="5901" width="50" customWidth="1"/>
    <col min="6146" max="6146" width="30.5703125" customWidth="1"/>
    <col min="6147" max="6147" width="10.5703125" bestFit="1" customWidth="1"/>
    <col min="6148" max="6148" width="12.85546875" customWidth="1"/>
    <col min="6149" max="6149" width="11.7109375" bestFit="1" customWidth="1"/>
    <col min="6150" max="6150" width="15.7109375" bestFit="1" customWidth="1"/>
    <col min="6151" max="6151" width="11.7109375" bestFit="1" customWidth="1"/>
    <col min="6152" max="6152" width="18" customWidth="1"/>
    <col min="6153" max="6153" width="10" bestFit="1" customWidth="1"/>
    <col min="6154" max="6154" width="11.7109375" bestFit="1" customWidth="1"/>
    <col min="6155" max="6155" width="10" bestFit="1" customWidth="1"/>
    <col min="6156" max="6156" width="11.7109375" bestFit="1" customWidth="1"/>
    <col min="6157" max="6157" width="50" customWidth="1"/>
    <col min="6402" max="6402" width="30.5703125" customWidth="1"/>
    <col min="6403" max="6403" width="10.5703125" bestFit="1" customWidth="1"/>
    <col min="6404" max="6404" width="12.85546875" customWidth="1"/>
    <col min="6405" max="6405" width="11.7109375" bestFit="1" customWidth="1"/>
    <col min="6406" max="6406" width="15.7109375" bestFit="1" customWidth="1"/>
    <col min="6407" max="6407" width="11.7109375" bestFit="1" customWidth="1"/>
    <col min="6408" max="6408" width="18" customWidth="1"/>
    <col min="6409" max="6409" width="10" bestFit="1" customWidth="1"/>
    <col min="6410" max="6410" width="11.7109375" bestFit="1" customWidth="1"/>
    <col min="6411" max="6411" width="10" bestFit="1" customWidth="1"/>
    <col min="6412" max="6412" width="11.7109375" bestFit="1" customWidth="1"/>
    <col min="6413" max="6413" width="50" customWidth="1"/>
    <col min="6658" max="6658" width="30.5703125" customWidth="1"/>
    <col min="6659" max="6659" width="10.5703125" bestFit="1" customWidth="1"/>
    <col min="6660" max="6660" width="12.85546875" customWidth="1"/>
    <col min="6661" max="6661" width="11.7109375" bestFit="1" customWidth="1"/>
    <col min="6662" max="6662" width="15.7109375" bestFit="1" customWidth="1"/>
    <col min="6663" max="6663" width="11.7109375" bestFit="1" customWidth="1"/>
    <col min="6664" max="6664" width="18" customWidth="1"/>
    <col min="6665" max="6665" width="10" bestFit="1" customWidth="1"/>
    <col min="6666" max="6666" width="11.7109375" bestFit="1" customWidth="1"/>
    <col min="6667" max="6667" width="10" bestFit="1" customWidth="1"/>
    <col min="6668" max="6668" width="11.7109375" bestFit="1" customWidth="1"/>
    <col min="6669" max="6669" width="50" customWidth="1"/>
    <col min="6914" max="6914" width="30.5703125" customWidth="1"/>
    <col min="6915" max="6915" width="10.5703125" bestFit="1" customWidth="1"/>
    <col min="6916" max="6916" width="12.85546875" customWidth="1"/>
    <col min="6917" max="6917" width="11.7109375" bestFit="1" customWidth="1"/>
    <col min="6918" max="6918" width="15.7109375" bestFit="1" customWidth="1"/>
    <col min="6919" max="6919" width="11.7109375" bestFit="1" customWidth="1"/>
    <col min="6920" max="6920" width="18" customWidth="1"/>
    <col min="6921" max="6921" width="10" bestFit="1" customWidth="1"/>
    <col min="6922" max="6922" width="11.7109375" bestFit="1" customWidth="1"/>
    <col min="6923" max="6923" width="10" bestFit="1" customWidth="1"/>
    <col min="6924" max="6924" width="11.7109375" bestFit="1" customWidth="1"/>
    <col min="6925" max="6925" width="50" customWidth="1"/>
    <col min="7170" max="7170" width="30.5703125" customWidth="1"/>
    <col min="7171" max="7171" width="10.5703125" bestFit="1" customWidth="1"/>
    <col min="7172" max="7172" width="12.85546875" customWidth="1"/>
    <col min="7173" max="7173" width="11.7109375" bestFit="1" customWidth="1"/>
    <col min="7174" max="7174" width="15.7109375" bestFit="1" customWidth="1"/>
    <col min="7175" max="7175" width="11.7109375" bestFit="1" customWidth="1"/>
    <col min="7176" max="7176" width="18" customWidth="1"/>
    <col min="7177" max="7177" width="10" bestFit="1" customWidth="1"/>
    <col min="7178" max="7178" width="11.7109375" bestFit="1" customWidth="1"/>
    <col min="7179" max="7179" width="10" bestFit="1" customWidth="1"/>
    <col min="7180" max="7180" width="11.7109375" bestFit="1" customWidth="1"/>
    <col min="7181" max="7181" width="50" customWidth="1"/>
    <col min="7426" max="7426" width="30.5703125" customWidth="1"/>
    <col min="7427" max="7427" width="10.5703125" bestFit="1" customWidth="1"/>
    <col min="7428" max="7428" width="12.85546875" customWidth="1"/>
    <col min="7429" max="7429" width="11.7109375" bestFit="1" customWidth="1"/>
    <col min="7430" max="7430" width="15.7109375" bestFit="1" customWidth="1"/>
    <col min="7431" max="7431" width="11.7109375" bestFit="1" customWidth="1"/>
    <col min="7432" max="7432" width="18" customWidth="1"/>
    <col min="7433" max="7433" width="10" bestFit="1" customWidth="1"/>
    <col min="7434" max="7434" width="11.7109375" bestFit="1" customWidth="1"/>
    <col min="7435" max="7435" width="10" bestFit="1" customWidth="1"/>
    <col min="7436" max="7436" width="11.7109375" bestFit="1" customWidth="1"/>
    <col min="7437" max="7437" width="50" customWidth="1"/>
    <col min="7682" max="7682" width="30.5703125" customWidth="1"/>
    <col min="7683" max="7683" width="10.5703125" bestFit="1" customWidth="1"/>
    <col min="7684" max="7684" width="12.85546875" customWidth="1"/>
    <col min="7685" max="7685" width="11.7109375" bestFit="1" customWidth="1"/>
    <col min="7686" max="7686" width="15.7109375" bestFit="1" customWidth="1"/>
    <col min="7687" max="7687" width="11.7109375" bestFit="1" customWidth="1"/>
    <col min="7688" max="7688" width="18" customWidth="1"/>
    <col min="7689" max="7689" width="10" bestFit="1" customWidth="1"/>
    <col min="7690" max="7690" width="11.7109375" bestFit="1" customWidth="1"/>
    <col min="7691" max="7691" width="10" bestFit="1" customWidth="1"/>
    <col min="7692" max="7692" width="11.7109375" bestFit="1" customWidth="1"/>
    <col min="7693" max="7693" width="50" customWidth="1"/>
    <col min="7938" max="7938" width="30.5703125" customWidth="1"/>
    <col min="7939" max="7939" width="10.5703125" bestFit="1" customWidth="1"/>
    <col min="7940" max="7940" width="12.85546875" customWidth="1"/>
    <col min="7941" max="7941" width="11.7109375" bestFit="1" customWidth="1"/>
    <col min="7942" max="7942" width="15.7109375" bestFit="1" customWidth="1"/>
    <col min="7943" max="7943" width="11.7109375" bestFit="1" customWidth="1"/>
    <col min="7944" max="7944" width="18" customWidth="1"/>
    <col min="7945" max="7945" width="10" bestFit="1" customWidth="1"/>
    <col min="7946" max="7946" width="11.7109375" bestFit="1" customWidth="1"/>
    <col min="7947" max="7947" width="10" bestFit="1" customWidth="1"/>
    <col min="7948" max="7948" width="11.7109375" bestFit="1" customWidth="1"/>
    <col min="7949" max="7949" width="50" customWidth="1"/>
    <col min="8194" max="8194" width="30.5703125" customWidth="1"/>
    <col min="8195" max="8195" width="10.5703125" bestFit="1" customWidth="1"/>
    <col min="8196" max="8196" width="12.85546875" customWidth="1"/>
    <col min="8197" max="8197" width="11.7109375" bestFit="1" customWidth="1"/>
    <col min="8198" max="8198" width="15.7109375" bestFit="1" customWidth="1"/>
    <col min="8199" max="8199" width="11.7109375" bestFit="1" customWidth="1"/>
    <col min="8200" max="8200" width="18" customWidth="1"/>
    <col min="8201" max="8201" width="10" bestFit="1" customWidth="1"/>
    <col min="8202" max="8202" width="11.7109375" bestFit="1" customWidth="1"/>
    <col min="8203" max="8203" width="10" bestFit="1" customWidth="1"/>
    <col min="8204" max="8204" width="11.7109375" bestFit="1" customWidth="1"/>
    <col min="8205" max="8205" width="50" customWidth="1"/>
    <col min="8450" max="8450" width="30.5703125" customWidth="1"/>
    <col min="8451" max="8451" width="10.5703125" bestFit="1" customWidth="1"/>
    <col min="8452" max="8452" width="12.85546875" customWidth="1"/>
    <col min="8453" max="8453" width="11.7109375" bestFit="1" customWidth="1"/>
    <col min="8454" max="8454" width="15.7109375" bestFit="1" customWidth="1"/>
    <col min="8455" max="8455" width="11.7109375" bestFit="1" customWidth="1"/>
    <col min="8456" max="8456" width="18" customWidth="1"/>
    <col min="8457" max="8457" width="10" bestFit="1" customWidth="1"/>
    <col min="8458" max="8458" width="11.7109375" bestFit="1" customWidth="1"/>
    <col min="8459" max="8459" width="10" bestFit="1" customWidth="1"/>
    <col min="8460" max="8460" width="11.7109375" bestFit="1" customWidth="1"/>
    <col min="8461" max="8461" width="50" customWidth="1"/>
    <col min="8706" max="8706" width="30.5703125" customWidth="1"/>
    <col min="8707" max="8707" width="10.5703125" bestFit="1" customWidth="1"/>
    <col min="8708" max="8708" width="12.85546875" customWidth="1"/>
    <col min="8709" max="8709" width="11.7109375" bestFit="1" customWidth="1"/>
    <col min="8710" max="8710" width="15.7109375" bestFit="1" customWidth="1"/>
    <col min="8711" max="8711" width="11.7109375" bestFit="1" customWidth="1"/>
    <col min="8712" max="8712" width="18" customWidth="1"/>
    <col min="8713" max="8713" width="10" bestFit="1" customWidth="1"/>
    <col min="8714" max="8714" width="11.7109375" bestFit="1" customWidth="1"/>
    <col min="8715" max="8715" width="10" bestFit="1" customWidth="1"/>
    <col min="8716" max="8716" width="11.7109375" bestFit="1" customWidth="1"/>
    <col min="8717" max="8717" width="50" customWidth="1"/>
    <col min="8962" max="8962" width="30.5703125" customWidth="1"/>
    <col min="8963" max="8963" width="10.5703125" bestFit="1" customWidth="1"/>
    <col min="8964" max="8964" width="12.85546875" customWidth="1"/>
    <col min="8965" max="8965" width="11.7109375" bestFit="1" customWidth="1"/>
    <col min="8966" max="8966" width="15.7109375" bestFit="1" customWidth="1"/>
    <col min="8967" max="8967" width="11.7109375" bestFit="1" customWidth="1"/>
    <col min="8968" max="8968" width="18" customWidth="1"/>
    <col min="8969" max="8969" width="10" bestFit="1" customWidth="1"/>
    <col min="8970" max="8970" width="11.7109375" bestFit="1" customWidth="1"/>
    <col min="8971" max="8971" width="10" bestFit="1" customWidth="1"/>
    <col min="8972" max="8972" width="11.7109375" bestFit="1" customWidth="1"/>
    <col min="8973" max="8973" width="50" customWidth="1"/>
    <col min="9218" max="9218" width="30.5703125" customWidth="1"/>
    <col min="9219" max="9219" width="10.5703125" bestFit="1" customWidth="1"/>
    <col min="9220" max="9220" width="12.85546875" customWidth="1"/>
    <col min="9221" max="9221" width="11.7109375" bestFit="1" customWidth="1"/>
    <col min="9222" max="9222" width="15.7109375" bestFit="1" customWidth="1"/>
    <col min="9223" max="9223" width="11.7109375" bestFit="1" customWidth="1"/>
    <col min="9224" max="9224" width="18" customWidth="1"/>
    <col min="9225" max="9225" width="10" bestFit="1" customWidth="1"/>
    <col min="9226" max="9226" width="11.7109375" bestFit="1" customWidth="1"/>
    <col min="9227" max="9227" width="10" bestFit="1" customWidth="1"/>
    <col min="9228" max="9228" width="11.7109375" bestFit="1" customWidth="1"/>
    <col min="9229" max="9229" width="50" customWidth="1"/>
    <col min="9474" max="9474" width="30.5703125" customWidth="1"/>
    <col min="9475" max="9475" width="10.5703125" bestFit="1" customWidth="1"/>
    <col min="9476" max="9476" width="12.85546875" customWidth="1"/>
    <col min="9477" max="9477" width="11.7109375" bestFit="1" customWidth="1"/>
    <col min="9478" max="9478" width="15.7109375" bestFit="1" customWidth="1"/>
    <col min="9479" max="9479" width="11.7109375" bestFit="1" customWidth="1"/>
    <col min="9480" max="9480" width="18" customWidth="1"/>
    <col min="9481" max="9481" width="10" bestFit="1" customWidth="1"/>
    <col min="9482" max="9482" width="11.7109375" bestFit="1" customWidth="1"/>
    <col min="9483" max="9483" width="10" bestFit="1" customWidth="1"/>
    <col min="9484" max="9484" width="11.7109375" bestFit="1" customWidth="1"/>
    <col min="9485" max="9485" width="50" customWidth="1"/>
    <col min="9730" max="9730" width="30.5703125" customWidth="1"/>
    <col min="9731" max="9731" width="10.5703125" bestFit="1" customWidth="1"/>
    <col min="9732" max="9732" width="12.85546875" customWidth="1"/>
    <col min="9733" max="9733" width="11.7109375" bestFit="1" customWidth="1"/>
    <col min="9734" max="9734" width="15.7109375" bestFit="1" customWidth="1"/>
    <col min="9735" max="9735" width="11.7109375" bestFit="1" customWidth="1"/>
    <col min="9736" max="9736" width="18" customWidth="1"/>
    <col min="9737" max="9737" width="10" bestFit="1" customWidth="1"/>
    <col min="9738" max="9738" width="11.7109375" bestFit="1" customWidth="1"/>
    <col min="9739" max="9739" width="10" bestFit="1" customWidth="1"/>
    <col min="9740" max="9740" width="11.7109375" bestFit="1" customWidth="1"/>
    <col min="9741" max="9741" width="50" customWidth="1"/>
    <col min="9986" max="9986" width="30.5703125" customWidth="1"/>
    <col min="9987" max="9987" width="10.5703125" bestFit="1" customWidth="1"/>
    <col min="9988" max="9988" width="12.85546875" customWidth="1"/>
    <col min="9989" max="9989" width="11.7109375" bestFit="1" customWidth="1"/>
    <col min="9990" max="9990" width="15.7109375" bestFit="1" customWidth="1"/>
    <col min="9991" max="9991" width="11.7109375" bestFit="1" customWidth="1"/>
    <col min="9992" max="9992" width="18" customWidth="1"/>
    <col min="9993" max="9993" width="10" bestFit="1" customWidth="1"/>
    <col min="9994" max="9994" width="11.7109375" bestFit="1" customWidth="1"/>
    <col min="9995" max="9995" width="10" bestFit="1" customWidth="1"/>
    <col min="9996" max="9996" width="11.7109375" bestFit="1" customWidth="1"/>
    <col min="9997" max="9997" width="50" customWidth="1"/>
    <col min="10242" max="10242" width="30.5703125" customWidth="1"/>
    <col min="10243" max="10243" width="10.5703125" bestFit="1" customWidth="1"/>
    <col min="10244" max="10244" width="12.85546875" customWidth="1"/>
    <col min="10245" max="10245" width="11.7109375" bestFit="1" customWidth="1"/>
    <col min="10246" max="10246" width="15.7109375" bestFit="1" customWidth="1"/>
    <col min="10247" max="10247" width="11.7109375" bestFit="1" customWidth="1"/>
    <col min="10248" max="10248" width="18" customWidth="1"/>
    <col min="10249" max="10249" width="10" bestFit="1" customWidth="1"/>
    <col min="10250" max="10250" width="11.7109375" bestFit="1" customWidth="1"/>
    <col min="10251" max="10251" width="10" bestFit="1" customWidth="1"/>
    <col min="10252" max="10252" width="11.7109375" bestFit="1" customWidth="1"/>
    <col min="10253" max="10253" width="50" customWidth="1"/>
    <col min="10498" max="10498" width="30.5703125" customWidth="1"/>
    <col min="10499" max="10499" width="10.5703125" bestFit="1" customWidth="1"/>
    <col min="10500" max="10500" width="12.85546875" customWidth="1"/>
    <col min="10501" max="10501" width="11.7109375" bestFit="1" customWidth="1"/>
    <col min="10502" max="10502" width="15.7109375" bestFit="1" customWidth="1"/>
    <col min="10503" max="10503" width="11.7109375" bestFit="1" customWidth="1"/>
    <col min="10504" max="10504" width="18" customWidth="1"/>
    <col min="10505" max="10505" width="10" bestFit="1" customWidth="1"/>
    <col min="10506" max="10506" width="11.7109375" bestFit="1" customWidth="1"/>
    <col min="10507" max="10507" width="10" bestFit="1" customWidth="1"/>
    <col min="10508" max="10508" width="11.7109375" bestFit="1" customWidth="1"/>
    <col min="10509" max="10509" width="50" customWidth="1"/>
    <col min="10754" max="10754" width="30.5703125" customWidth="1"/>
    <col min="10755" max="10755" width="10.5703125" bestFit="1" customWidth="1"/>
    <col min="10756" max="10756" width="12.85546875" customWidth="1"/>
    <col min="10757" max="10757" width="11.7109375" bestFit="1" customWidth="1"/>
    <col min="10758" max="10758" width="15.7109375" bestFit="1" customWidth="1"/>
    <col min="10759" max="10759" width="11.7109375" bestFit="1" customWidth="1"/>
    <col min="10760" max="10760" width="18" customWidth="1"/>
    <col min="10761" max="10761" width="10" bestFit="1" customWidth="1"/>
    <col min="10762" max="10762" width="11.7109375" bestFit="1" customWidth="1"/>
    <col min="10763" max="10763" width="10" bestFit="1" customWidth="1"/>
    <col min="10764" max="10764" width="11.7109375" bestFit="1" customWidth="1"/>
    <col min="10765" max="10765" width="50" customWidth="1"/>
    <col min="11010" max="11010" width="30.5703125" customWidth="1"/>
    <col min="11011" max="11011" width="10.5703125" bestFit="1" customWidth="1"/>
    <col min="11012" max="11012" width="12.85546875" customWidth="1"/>
    <col min="11013" max="11013" width="11.7109375" bestFit="1" customWidth="1"/>
    <col min="11014" max="11014" width="15.7109375" bestFit="1" customWidth="1"/>
    <col min="11015" max="11015" width="11.7109375" bestFit="1" customWidth="1"/>
    <col min="11016" max="11016" width="18" customWidth="1"/>
    <col min="11017" max="11017" width="10" bestFit="1" customWidth="1"/>
    <col min="11018" max="11018" width="11.7109375" bestFit="1" customWidth="1"/>
    <col min="11019" max="11019" width="10" bestFit="1" customWidth="1"/>
    <col min="11020" max="11020" width="11.7109375" bestFit="1" customWidth="1"/>
    <col min="11021" max="11021" width="50" customWidth="1"/>
    <col min="11266" max="11266" width="30.5703125" customWidth="1"/>
    <col min="11267" max="11267" width="10.5703125" bestFit="1" customWidth="1"/>
    <col min="11268" max="11268" width="12.85546875" customWidth="1"/>
    <col min="11269" max="11269" width="11.7109375" bestFit="1" customWidth="1"/>
    <col min="11270" max="11270" width="15.7109375" bestFit="1" customWidth="1"/>
    <col min="11271" max="11271" width="11.7109375" bestFit="1" customWidth="1"/>
    <col min="11272" max="11272" width="18" customWidth="1"/>
    <col min="11273" max="11273" width="10" bestFit="1" customWidth="1"/>
    <col min="11274" max="11274" width="11.7109375" bestFit="1" customWidth="1"/>
    <col min="11275" max="11275" width="10" bestFit="1" customWidth="1"/>
    <col min="11276" max="11276" width="11.7109375" bestFit="1" customWidth="1"/>
    <col min="11277" max="11277" width="50" customWidth="1"/>
    <col min="11522" max="11522" width="30.5703125" customWidth="1"/>
    <col min="11523" max="11523" width="10.5703125" bestFit="1" customWidth="1"/>
    <col min="11524" max="11524" width="12.85546875" customWidth="1"/>
    <col min="11525" max="11525" width="11.7109375" bestFit="1" customWidth="1"/>
    <col min="11526" max="11526" width="15.7109375" bestFit="1" customWidth="1"/>
    <col min="11527" max="11527" width="11.7109375" bestFit="1" customWidth="1"/>
    <col min="11528" max="11528" width="18" customWidth="1"/>
    <col min="11529" max="11529" width="10" bestFit="1" customWidth="1"/>
    <col min="11530" max="11530" width="11.7109375" bestFit="1" customWidth="1"/>
    <col min="11531" max="11531" width="10" bestFit="1" customWidth="1"/>
    <col min="11532" max="11532" width="11.7109375" bestFit="1" customWidth="1"/>
    <col min="11533" max="11533" width="50" customWidth="1"/>
    <col min="11778" max="11778" width="30.5703125" customWidth="1"/>
    <col min="11779" max="11779" width="10.5703125" bestFit="1" customWidth="1"/>
    <col min="11780" max="11780" width="12.85546875" customWidth="1"/>
    <col min="11781" max="11781" width="11.7109375" bestFit="1" customWidth="1"/>
    <col min="11782" max="11782" width="15.7109375" bestFit="1" customWidth="1"/>
    <col min="11783" max="11783" width="11.7109375" bestFit="1" customWidth="1"/>
    <col min="11784" max="11784" width="18" customWidth="1"/>
    <col min="11785" max="11785" width="10" bestFit="1" customWidth="1"/>
    <col min="11786" max="11786" width="11.7109375" bestFit="1" customWidth="1"/>
    <col min="11787" max="11787" width="10" bestFit="1" customWidth="1"/>
    <col min="11788" max="11788" width="11.7109375" bestFit="1" customWidth="1"/>
    <col min="11789" max="11789" width="50" customWidth="1"/>
    <col min="12034" max="12034" width="30.5703125" customWidth="1"/>
    <col min="12035" max="12035" width="10.5703125" bestFit="1" customWidth="1"/>
    <col min="12036" max="12036" width="12.85546875" customWidth="1"/>
    <col min="12037" max="12037" width="11.7109375" bestFit="1" customWidth="1"/>
    <col min="12038" max="12038" width="15.7109375" bestFit="1" customWidth="1"/>
    <col min="12039" max="12039" width="11.7109375" bestFit="1" customWidth="1"/>
    <col min="12040" max="12040" width="18" customWidth="1"/>
    <col min="12041" max="12041" width="10" bestFit="1" customWidth="1"/>
    <col min="12042" max="12042" width="11.7109375" bestFit="1" customWidth="1"/>
    <col min="12043" max="12043" width="10" bestFit="1" customWidth="1"/>
    <col min="12044" max="12044" width="11.7109375" bestFit="1" customWidth="1"/>
    <col min="12045" max="12045" width="50" customWidth="1"/>
    <col min="12290" max="12290" width="30.5703125" customWidth="1"/>
    <col min="12291" max="12291" width="10.5703125" bestFit="1" customWidth="1"/>
    <col min="12292" max="12292" width="12.85546875" customWidth="1"/>
    <col min="12293" max="12293" width="11.7109375" bestFit="1" customWidth="1"/>
    <col min="12294" max="12294" width="15.7109375" bestFit="1" customWidth="1"/>
    <col min="12295" max="12295" width="11.7109375" bestFit="1" customWidth="1"/>
    <col min="12296" max="12296" width="18" customWidth="1"/>
    <col min="12297" max="12297" width="10" bestFit="1" customWidth="1"/>
    <col min="12298" max="12298" width="11.7109375" bestFit="1" customWidth="1"/>
    <col min="12299" max="12299" width="10" bestFit="1" customWidth="1"/>
    <col min="12300" max="12300" width="11.7109375" bestFit="1" customWidth="1"/>
    <col min="12301" max="12301" width="50" customWidth="1"/>
    <col min="12546" max="12546" width="30.5703125" customWidth="1"/>
    <col min="12547" max="12547" width="10.5703125" bestFit="1" customWidth="1"/>
    <col min="12548" max="12548" width="12.85546875" customWidth="1"/>
    <col min="12549" max="12549" width="11.7109375" bestFit="1" customWidth="1"/>
    <col min="12550" max="12550" width="15.7109375" bestFit="1" customWidth="1"/>
    <col min="12551" max="12551" width="11.7109375" bestFit="1" customWidth="1"/>
    <col min="12552" max="12552" width="18" customWidth="1"/>
    <col min="12553" max="12553" width="10" bestFit="1" customWidth="1"/>
    <col min="12554" max="12554" width="11.7109375" bestFit="1" customWidth="1"/>
    <col min="12555" max="12555" width="10" bestFit="1" customWidth="1"/>
    <col min="12556" max="12556" width="11.7109375" bestFit="1" customWidth="1"/>
    <col min="12557" max="12557" width="50" customWidth="1"/>
    <col min="12802" max="12802" width="30.5703125" customWidth="1"/>
    <col min="12803" max="12803" width="10.5703125" bestFit="1" customWidth="1"/>
    <col min="12804" max="12804" width="12.85546875" customWidth="1"/>
    <col min="12805" max="12805" width="11.7109375" bestFit="1" customWidth="1"/>
    <col min="12806" max="12806" width="15.7109375" bestFit="1" customWidth="1"/>
    <col min="12807" max="12807" width="11.7109375" bestFit="1" customWidth="1"/>
    <col min="12808" max="12808" width="18" customWidth="1"/>
    <col min="12809" max="12809" width="10" bestFit="1" customWidth="1"/>
    <col min="12810" max="12810" width="11.7109375" bestFit="1" customWidth="1"/>
    <col min="12811" max="12811" width="10" bestFit="1" customWidth="1"/>
    <col min="12812" max="12812" width="11.7109375" bestFit="1" customWidth="1"/>
    <col min="12813" max="12813" width="50" customWidth="1"/>
    <col min="13058" max="13058" width="30.5703125" customWidth="1"/>
    <col min="13059" max="13059" width="10.5703125" bestFit="1" customWidth="1"/>
    <col min="13060" max="13060" width="12.85546875" customWidth="1"/>
    <col min="13061" max="13061" width="11.7109375" bestFit="1" customWidth="1"/>
    <col min="13062" max="13062" width="15.7109375" bestFit="1" customWidth="1"/>
    <col min="13063" max="13063" width="11.7109375" bestFit="1" customWidth="1"/>
    <col min="13064" max="13064" width="18" customWidth="1"/>
    <col min="13065" max="13065" width="10" bestFit="1" customWidth="1"/>
    <col min="13066" max="13066" width="11.7109375" bestFit="1" customWidth="1"/>
    <col min="13067" max="13067" width="10" bestFit="1" customWidth="1"/>
    <col min="13068" max="13068" width="11.7109375" bestFit="1" customWidth="1"/>
    <col min="13069" max="13069" width="50" customWidth="1"/>
    <col min="13314" max="13314" width="30.5703125" customWidth="1"/>
    <col min="13315" max="13315" width="10.5703125" bestFit="1" customWidth="1"/>
    <col min="13316" max="13316" width="12.85546875" customWidth="1"/>
    <col min="13317" max="13317" width="11.7109375" bestFit="1" customWidth="1"/>
    <col min="13318" max="13318" width="15.7109375" bestFit="1" customWidth="1"/>
    <col min="13319" max="13319" width="11.7109375" bestFit="1" customWidth="1"/>
    <col min="13320" max="13320" width="18" customWidth="1"/>
    <col min="13321" max="13321" width="10" bestFit="1" customWidth="1"/>
    <col min="13322" max="13322" width="11.7109375" bestFit="1" customWidth="1"/>
    <col min="13323" max="13323" width="10" bestFit="1" customWidth="1"/>
    <col min="13324" max="13324" width="11.7109375" bestFit="1" customWidth="1"/>
    <col min="13325" max="13325" width="50" customWidth="1"/>
    <col min="13570" max="13570" width="30.5703125" customWidth="1"/>
    <col min="13571" max="13571" width="10.5703125" bestFit="1" customWidth="1"/>
    <col min="13572" max="13572" width="12.85546875" customWidth="1"/>
    <col min="13573" max="13573" width="11.7109375" bestFit="1" customWidth="1"/>
    <col min="13574" max="13574" width="15.7109375" bestFit="1" customWidth="1"/>
    <col min="13575" max="13575" width="11.7109375" bestFit="1" customWidth="1"/>
    <col min="13576" max="13576" width="18" customWidth="1"/>
    <col min="13577" max="13577" width="10" bestFit="1" customWidth="1"/>
    <col min="13578" max="13578" width="11.7109375" bestFit="1" customWidth="1"/>
    <col min="13579" max="13579" width="10" bestFit="1" customWidth="1"/>
    <col min="13580" max="13580" width="11.7109375" bestFit="1" customWidth="1"/>
    <col min="13581" max="13581" width="50" customWidth="1"/>
    <col min="13826" max="13826" width="30.5703125" customWidth="1"/>
    <col min="13827" max="13827" width="10.5703125" bestFit="1" customWidth="1"/>
    <col min="13828" max="13828" width="12.85546875" customWidth="1"/>
    <col min="13829" max="13829" width="11.7109375" bestFit="1" customWidth="1"/>
    <col min="13830" max="13830" width="15.7109375" bestFit="1" customWidth="1"/>
    <col min="13831" max="13831" width="11.7109375" bestFit="1" customWidth="1"/>
    <col min="13832" max="13832" width="18" customWidth="1"/>
    <col min="13833" max="13833" width="10" bestFit="1" customWidth="1"/>
    <col min="13834" max="13834" width="11.7109375" bestFit="1" customWidth="1"/>
    <col min="13835" max="13835" width="10" bestFit="1" customWidth="1"/>
    <col min="13836" max="13836" width="11.7109375" bestFit="1" customWidth="1"/>
    <col min="13837" max="13837" width="50" customWidth="1"/>
    <col min="14082" max="14082" width="30.5703125" customWidth="1"/>
    <col min="14083" max="14083" width="10.5703125" bestFit="1" customWidth="1"/>
    <col min="14084" max="14084" width="12.85546875" customWidth="1"/>
    <col min="14085" max="14085" width="11.7109375" bestFit="1" customWidth="1"/>
    <col min="14086" max="14086" width="15.7109375" bestFit="1" customWidth="1"/>
    <col min="14087" max="14087" width="11.7109375" bestFit="1" customWidth="1"/>
    <col min="14088" max="14088" width="18" customWidth="1"/>
    <col min="14089" max="14089" width="10" bestFit="1" customWidth="1"/>
    <col min="14090" max="14090" width="11.7109375" bestFit="1" customWidth="1"/>
    <col min="14091" max="14091" width="10" bestFit="1" customWidth="1"/>
    <col min="14092" max="14092" width="11.7109375" bestFit="1" customWidth="1"/>
    <col min="14093" max="14093" width="50" customWidth="1"/>
    <col min="14338" max="14338" width="30.5703125" customWidth="1"/>
    <col min="14339" max="14339" width="10.5703125" bestFit="1" customWidth="1"/>
    <col min="14340" max="14340" width="12.85546875" customWidth="1"/>
    <col min="14341" max="14341" width="11.7109375" bestFit="1" customWidth="1"/>
    <col min="14342" max="14342" width="15.7109375" bestFit="1" customWidth="1"/>
    <col min="14343" max="14343" width="11.7109375" bestFit="1" customWidth="1"/>
    <col min="14344" max="14344" width="18" customWidth="1"/>
    <col min="14345" max="14345" width="10" bestFit="1" customWidth="1"/>
    <col min="14346" max="14346" width="11.7109375" bestFit="1" customWidth="1"/>
    <col min="14347" max="14347" width="10" bestFit="1" customWidth="1"/>
    <col min="14348" max="14348" width="11.7109375" bestFit="1" customWidth="1"/>
    <col min="14349" max="14349" width="50" customWidth="1"/>
    <col min="14594" max="14594" width="30.5703125" customWidth="1"/>
    <col min="14595" max="14595" width="10.5703125" bestFit="1" customWidth="1"/>
    <col min="14596" max="14596" width="12.85546875" customWidth="1"/>
    <col min="14597" max="14597" width="11.7109375" bestFit="1" customWidth="1"/>
    <col min="14598" max="14598" width="15.7109375" bestFit="1" customWidth="1"/>
    <col min="14599" max="14599" width="11.7109375" bestFit="1" customWidth="1"/>
    <col min="14600" max="14600" width="18" customWidth="1"/>
    <col min="14601" max="14601" width="10" bestFit="1" customWidth="1"/>
    <col min="14602" max="14602" width="11.7109375" bestFit="1" customWidth="1"/>
    <col min="14603" max="14603" width="10" bestFit="1" customWidth="1"/>
    <col min="14604" max="14604" width="11.7109375" bestFit="1" customWidth="1"/>
    <col min="14605" max="14605" width="50" customWidth="1"/>
    <col min="14850" max="14850" width="30.5703125" customWidth="1"/>
    <col min="14851" max="14851" width="10.5703125" bestFit="1" customWidth="1"/>
    <col min="14852" max="14852" width="12.85546875" customWidth="1"/>
    <col min="14853" max="14853" width="11.7109375" bestFit="1" customWidth="1"/>
    <col min="14854" max="14854" width="15.7109375" bestFit="1" customWidth="1"/>
    <col min="14855" max="14855" width="11.7109375" bestFit="1" customWidth="1"/>
    <col min="14856" max="14856" width="18" customWidth="1"/>
    <col min="14857" max="14857" width="10" bestFit="1" customWidth="1"/>
    <col min="14858" max="14858" width="11.7109375" bestFit="1" customWidth="1"/>
    <col min="14859" max="14859" width="10" bestFit="1" customWidth="1"/>
    <col min="14860" max="14860" width="11.7109375" bestFit="1" customWidth="1"/>
    <col min="14861" max="14861" width="50" customWidth="1"/>
    <col min="15106" max="15106" width="30.5703125" customWidth="1"/>
    <col min="15107" max="15107" width="10.5703125" bestFit="1" customWidth="1"/>
    <col min="15108" max="15108" width="12.85546875" customWidth="1"/>
    <col min="15109" max="15109" width="11.7109375" bestFit="1" customWidth="1"/>
    <col min="15110" max="15110" width="15.7109375" bestFit="1" customWidth="1"/>
    <col min="15111" max="15111" width="11.7109375" bestFit="1" customWidth="1"/>
    <col min="15112" max="15112" width="18" customWidth="1"/>
    <col min="15113" max="15113" width="10" bestFit="1" customWidth="1"/>
    <col min="15114" max="15114" width="11.7109375" bestFit="1" customWidth="1"/>
    <col min="15115" max="15115" width="10" bestFit="1" customWidth="1"/>
    <col min="15116" max="15116" width="11.7109375" bestFit="1" customWidth="1"/>
    <col min="15117" max="15117" width="50" customWidth="1"/>
    <col min="15362" max="15362" width="30.5703125" customWidth="1"/>
    <col min="15363" max="15363" width="10.5703125" bestFit="1" customWidth="1"/>
    <col min="15364" max="15364" width="12.85546875" customWidth="1"/>
    <col min="15365" max="15365" width="11.7109375" bestFit="1" customWidth="1"/>
    <col min="15366" max="15366" width="15.7109375" bestFit="1" customWidth="1"/>
    <col min="15367" max="15367" width="11.7109375" bestFit="1" customWidth="1"/>
    <col min="15368" max="15368" width="18" customWidth="1"/>
    <col min="15369" max="15369" width="10" bestFit="1" customWidth="1"/>
    <col min="15370" max="15370" width="11.7109375" bestFit="1" customWidth="1"/>
    <col min="15371" max="15371" width="10" bestFit="1" customWidth="1"/>
    <col min="15372" max="15372" width="11.7109375" bestFit="1" customWidth="1"/>
    <col min="15373" max="15373" width="50" customWidth="1"/>
    <col min="15618" max="15618" width="30.5703125" customWidth="1"/>
    <col min="15619" max="15619" width="10.5703125" bestFit="1" customWidth="1"/>
    <col min="15620" max="15620" width="12.85546875" customWidth="1"/>
    <col min="15621" max="15621" width="11.7109375" bestFit="1" customWidth="1"/>
    <col min="15622" max="15622" width="15.7109375" bestFit="1" customWidth="1"/>
    <col min="15623" max="15623" width="11.7109375" bestFit="1" customWidth="1"/>
    <col min="15624" max="15624" width="18" customWidth="1"/>
    <col min="15625" max="15625" width="10" bestFit="1" customWidth="1"/>
    <col min="15626" max="15626" width="11.7109375" bestFit="1" customWidth="1"/>
    <col min="15627" max="15627" width="10" bestFit="1" customWidth="1"/>
    <col min="15628" max="15628" width="11.7109375" bestFit="1" customWidth="1"/>
    <col min="15629" max="15629" width="50" customWidth="1"/>
    <col min="15874" max="15874" width="30.5703125" customWidth="1"/>
    <col min="15875" max="15875" width="10.5703125" bestFit="1" customWidth="1"/>
    <col min="15876" max="15876" width="12.85546875" customWidth="1"/>
    <col min="15877" max="15877" width="11.7109375" bestFit="1" customWidth="1"/>
    <col min="15878" max="15878" width="15.7109375" bestFit="1" customWidth="1"/>
    <col min="15879" max="15879" width="11.7109375" bestFit="1" customWidth="1"/>
    <col min="15880" max="15880" width="18" customWidth="1"/>
    <col min="15881" max="15881" width="10" bestFit="1" customWidth="1"/>
    <col min="15882" max="15882" width="11.7109375" bestFit="1" customWidth="1"/>
    <col min="15883" max="15883" width="10" bestFit="1" customWidth="1"/>
    <col min="15884" max="15884" width="11.7109375" bestFit="1" customWidth="1"/>
    <col min="15885" max="15885" width="50" customWidth="1"/>
    <col min="16130" max="16130" width="30.5703125" customWidth="1"/>
    <col min="16131" max="16131" width="10.5703125" bestFit="1" customWidth="1"/>
    <col min="16132" max="16132" width="12.85546875" customWidth="1"/>
    <col min="16133" max="16133" width="11.7109375" bestFit="1" customWidth="1"/>
    <col min="16134" max="16134" width="15.7109375" bestFit="1" customWidth="1"/>
    <col min="16135" max="16135" width="11.7109375" bestFit="1" customWidth="1"/>
    <col min="16136" max="16136" width="18" customWidth="1"/>
    <col min="16137" max="16137" width="10" bestFit="1" customWidth="1"/>
    <col min="16138" max="16138" width="11.7109375" bestFit="1" customWidth="1"/>
    <col min="16139" max="16139" width="10" bestFit="1" customWidth="1"/>
    <col min="16140" max="16140" width="11.7109375" bestFit="1" customWidth="1"/>
    <col min="16141" max="16141" width="50" customWidth="1"/>
  </cols>
  <sheetData>
    <row r="1" spans="1:13" ht="15.75">
      <c r="A1" s="560" t="s">
        <v>334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47"/>
    </row>
    <row r="2" spans="1:13" ht="15.75">
      <c r="A2" s="562" t="s">
        <v>335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4"/>
    </row>
    <row r="3" spans="1:13" ht="15.75">
      <c r="A3" s="457" t="s">
        <v>411</v>
      </c>
      <c r="B3" s="457"/>
      <c r="C3" s="560" t="s">
        <v>336</v>
      </c>
      <c r="D3" s="560"/>
      <c r="E3" s="560"/>
      <c r="F3" s="560"/>
      <c r="G3" s="560"/>
      <c r="H3" s="560" t="s">
        <v>337</v>
      </c>
      <c r="I3" s="560"/>
      <c r="J3" s="560"/>
      <c r="K3" s="560"/>
      <c r="L3" s="458"/>
      <c r="M3" s="547"/>
    </row>
    <row r="4" spans="1:13" ht="15.75">
      <c r="A4" s="459" t="s">
        <v>0</v>
      </c>
      <c r="B4" s="459" t="s">
        <v>338</v>
      </c>
      <c r="C4" s="460" t="s">
        <v>339</v>
      </c>
      <c r="D4" s="560" t="s">
        <v>340</v>
      </c>
      <c r="E4" s="560"/>
      <c r="F4" s="565" t="s">
        <v>315</v>
      </c>
      <c r="G4" s="565"/>
      <c r="H4" s="460" t="s">
        <v>339</v>
      </c>
      <c r="I4" s="560" t="s">
        <v>340</v>
      </c>
      <c r="J4" s="560"/>
      <c r="K4" s="565" t="s">
        <v>315</v>
      </c>
      <c r="L4" s="565"/>
      <c r="M4" s="548" t="s">
        <v>6</v>
      </c>
    </row>
    <row r="5" spans="1:13" ht="15.75">
      <c r="A5" s="461"/>
      <c r="B5" s="461"/>
      <c r="C5" s="460" t="s">
        <v>16</v>
      </c>
      <c r="D5" s="462" t="s">
        <v>14</v>
      </c>
      <c r="E5" s="463" t="s">
        <v>15</v>
      </c>
      <c r="F5" s="462" t="s">
        <v>14</v>
      </c>
      <c r="G5" s="463" t="s">
        <v>15</v>
      </c>
      <c r="H5" s="460" t="s">
        <v>16</v>
      </c>
      <c r="I5" s="462" t="s">
        <v>14</v>
      </c>
      <c r="J5" s="463" t="s">
        <v>15</v>
      </c>
      <c r="K5" s="462" t="s">
        <v>14</v>
      </c>
      <c r="L5" s="463" t="s">
        <v>15</v>
      </c>
      <c r="M5" s="547"/>
    </row>
    <row r="6" spans="1:13" ht="18.75">
      <c r="A6" s="566" t="s">
        <v>341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</row>
    <row r="7" spans="1:13" ht="31.5">
      <c r="A7" s="464">
        <v>1</v>
      </c>
      <c r="B7" s="465" t="s">
        <v>342</v>
      </c>
      <c r="C7" s="466">
        <f>UT!L151</f>
        <v>0</v>
      </c>
      <c r="D7" s="467">
        <f>UT!P151</f>
        <v>0</v>
      </c>
      <c r="E7" s="468">
        <f>UT!Q151</f>
        <v>0</v>
      </c>
      <c r="F7" s="467">
        <f>D7</f>
        <v>0</v>
      </c>
      <c r="G7" s="468">
        <f>C7+E7</f>
        <v>0</v>
      </c>
      <c r="H7" s="466"/>
      <c r="I7" s="467"/>
      <c r="J7" s="468"/>
      <c r="K7" s="467">
        <f>I7</f>
        <v>0</v>
      </c>
      <c r="L7" s="468">
        <f>H7+J7</f>
        <v>0</v>
      </c>
      <c r="M7" s="549">
        <f>L7/$L$89*100</f>
        <v>0</v>
      </c>
    </row>
    <row r="8" spans="1:13" ht="15.75">
      <c r="A8" s="567">
        <v>2</v>
      </c>
      <c r="B8" s="465" t="s">
        <v>343</v>
      </c>
      <c r="C8" s="466"/>
      <c r="D8" s="469"/>
      <c r="E8" s="466"/>
      <c r="F8" s="467">
        <f t="shared" ref="F8:F18" si="0">D8</f>
        <v>0</v>
      </c>
      <c r="G8" s="468">
        <f t="shared" ref="G8:G17" si="1">C8+E8</f>
        <v>0</v>
      </c>
      <c r="H8" s="466"/>
      <c r="I8" s="469"/>
      <c r="J8" s="466"/>
      <c r="K8" s="467">
        <f t="shared" ref="K8:K18" si="2">I8</f>
        <v>0</v>
      </c>
      <c r="L8" s="468">
        <f t="shared" ref="L8:L18" si="3">H8+J8</f>
        <v>0</v>
      </c>
      <c r="M8" s="549">
        <f t="shared" ref="M8:M71" si="4">L8/$L$89*100</f>
        <v>0</v>
      </c>
    </row>
    <row r="9" spans="1:13" ht="15.75">
      <c r="A9" s="567"/>
      <c r="B9" s="465" t="s">
        <v>344</v>
      </c>
      <c r="C9" s="466"/>
      <c r="D9" s="469">
        <f>UT!P200+UT!P203</f>
        <v>9562</v>
      </c>
      <c r="E9" s="466">
        <f>UT!Q200+UT!Q203</f>
        <v>14.343</v>
      </c>
      <c r="F9" s="467">
        <f t="shared" si="0"/>
        <v>9562</v>
      </c>
      <c r="G9" s="556">
        <f>C9+E9</f>
        <v>14.343</v>
      </c>
      <c r="H9" s="466"/>
      <c r="I9" s="469">
        <f>UT!Y200+UT!Y203</f>
        <v>9562</v>
      </c>
      <c r="J9" s="466">
        <f>UT!Z200+UT!Z203</f>
        <v>14.343</v>
      </c>
      <c r="K9" s="467">
        <f t="shared" si="2"/>
        <v>9562</v>
      </c>
      <c r="L9" s="556">
        <f>H9+J9</f>
        <v>14.343</v>
      </c>
      <c r="M9" s="549">
        <f t="shared" si="4"/>
        <v>1.1456177346066254</v>
      </c>
    </row>
    <row r="10" spans="1:13" ht="15.75">
      <c r="A10" s="567"/>
      <c r="B10" s="465" t="s">
        <v>345</v>
      </c>
      <c r="C10" s="466"/>
      <c r="D10" s="469">
        <f>UT!P206</f>
        <v>5802</v>
      </c>
      <c r="E10" s="466">
        <f>UT!Q206</f>
        <v>14.505000000000001</v>
      </c>
      <c r="F10" s="467">
        <f t="shared" si="0"/>
        <v>5802</v>
      </c>
      <c r="G10" s="556">
        <f t="shared" si="1"/>
        <v>14.505000000000001</v>
      </c>
      <c r="H10" s="466"/>
      <c r="I10" s="469">
        <f>UT!Y206</f>
        <v>5802</v>
      </c>
      <c r="J10" s="466">
        <f>UT!Z206</f>
        <v>14.505000000000001</v>
      </c>
      <c r="K10" s="467">
        <f t="shared" si="2"/>
        <v>5802</v>
      </c>
      <c r="L10" s="556">
        <f t="shared" si="3"/>
        <v>14.505000000000001</v>
      </c>
      <c r="M10" s="549">
        <f t="shared" si="4"/>
        <v>1.1585571526507077</v>
      </c>
    </row>
    <row r="11" spans="1:13" ht="15.75">
      <c r="A11" s="567"/>
      <c r="B11" s="465" t="s">
        <v>346</v>
      </c>
      <c r="C11" s="466"/>
      <c r="D11" s="469">
        <f>UT!P202+UT!P205+UT!P208</f>
        <v>6</v>
      </c>
      <c r="E11" s="466">
        <f>UT!Q202+UT!Q205+UT!Q208</f>
        <v>1.2E-2</v>
      </c>
      <c r="F11" s="467">
        <f t="shared" si="0"/>
        <v>6</v>
      </c>
      <c r="G11" s="556">
        <f t="shared" si="1"/>
        <v>1.2E-2</v>
      </c>
      <c r="H11" s="466"/>
      <c r="I11" s="469">
        <f>UT!Y202+UT!Y205+UT!Y208</f>
        <v>6</v>
      </c>
      <c r="J11" s="466">
        <f>UT!Z202+UT!Z205+UT!Z208</f>
        <v>1.2E-2</v>
      </c>
      <c r="K11" s="467">
        <f t="shared" si="2"/>
        <v>6</v>
      </c>
      <c r="L11" s="556">
        <f t="shared" si="3"/>
        <v>1.2E-2</v>
      </c>
      <c r="M11" s="549">
        <f t="shared" si="4"/>
        <v>9.5847541067276758E-4</v>
      </c>
    </row>
    <row r="12" spans="1:13" ht="15.75">
      <c r="A12" s="567"/>
      <c r="B12" s="470" t="s">
        <v>347</v>
      </c>
      <c r="C12" s="466"/>
      <c r="D12" s="469">
        <f>UT!P201+UT!P204+UT!P207</f>
        <v>4</v>
      </c>
      <c r="E12" s="466">
        <f>UT!Q201+UT!Q204+UT!Q207</f>
        <v>8.0000000000000002E-3</v>
      </c>
      <c r="F12" s="467">
        <f t="shared" si="0"/>
        <v>4</v>
      </c>
      <c r="G12" s="556">
        <f t="shared" si="1"/>
        <v>8.0000000000000002E-3</v>
      </c>
      <c r="H12" s="466"/>
      <c r="I12" s="469">
        <v>4</v>
      </c>
      <c r="J12" s="466">
        <v>0.01</v>
      </c>
      <c r="K12" s="467">
        <f t="shared" si="2"/>
        <v>4</v>
      </c>
      <c r="L12" s="556">
        <f t="shared" si="3"/>
        <v>0.01</v>
      </c>
      <c r="M12" s="549">
        <f t="shared" si="4"/>
        <v>7.9872950889397284E-4</v>
      </c>
    </row>
    <row r="13" spans="1:13" ht="15.75">
      <c r="A13" s="464">
        <v>3</v>
      </c>
      <c r="B13" s="465" t="s">
        <v>348</v>
      </c>
      <c r="C13" s="466">
        <f>UT!L215</f>
        <v>25.1</v>
      </c>
      <c r="D13" s="469">
        <f>UT!P211+UT!P212+UT!P213+UT!P214</f>
        <v>6700</v>
      </c>
      <c r="E13" s="466">
        <f>UT!Q211+UT!Q212+UT!Q213+UT!Q214</f>
        <v>26.8</v>
      </c>
      <c r="F13" s="467">
        <f t="shared" si="0"/>
        <v>6700</v>
      </c>
      <c r="G13" s="556">
        <f>C13+E13</f>
        <v>51.900000000000006</v>
      </c>
      <c r="H13" s="466">
        <f>UT!U215</f>
        <v>25.1</v>
      </c>
      <c r="I13" s="469">
        <v>6700</v>
      </c>
      <c r="J13" s="466">
        <v>26.8</v>
      </c>
      <c r="K13" s="467">
        <f t="shared" si="2"/>
        <v>6700</v>
      </c>
      <c r="L13" s="556">
        <f t="shared" si="3"/>
        <v>51.900000000000006</v>
      </c>
      <c r="M13" s="549">
        <f t="shared" si="4"/>
        <v>4.1454061511597198</v>
      </c>
    </row>
    <row r="14" spans="1:13" ht="15.75">
      <c r="A14" s="464">
        <v>4</v>
      </c>
      <c r="B14" s="465" t="s">
        <v>349</v>
      </c>
      <c r="C14" s="466"/>
      <c r="D14" s="469"/>
      <c r="E14" s="466"/>
      <c r="F14" s="467">
        <f t="shared" si="0"/>
        <v>0</v>
      </c>
      <c r="G14" s="468">
        <f t="shared" si="1"/>
        <v>0</v>
      </c>
      <c r="H14" s="466"/>
      <c r="I14" s="469">
        <f>[18]State!Y143</f>
        <v>0</v>
      </c>
      <c r="J14" s="466">
        <f>[18]State!Z143</f>
        <v>0</v>
      </c>
      <c r="K14" s="467">
        <f t="shared" si="2"/>
        <v>0</v>
      </c>
      <c r="L14" s="468">
        <f t="shared" si="3"/>
        <v>0</v>
      </c>
      <c r="M14" s="549">
        <f t="shared" si="4"/>
        <v>0</v>
      </c>
    </row>
    <row r="15" spans="1:13" ht="15.75">
      <c r="A15" s="464">
        <v>5</v>
      </c>
      <c r="B15" s="465" t="s">
        <v>350</v>
      </c>
      <c r="C15" s="466"/>
      <c r="D15" s="469"/>
      <c r="E15" s="466"/>
      <c r="F15" s="467">
        <f t="shared" si="0"/>
        <v>0</v>
      </c>
      <c r="G15" s="468">
        <f t="shared" si="1"/>
        <v>0</v>
      </c>
      <c r="H15" s="466"/>
      <c r="I15" s="469"/>
      <c r="J15" s="466"/>
      <c r="K15" s="467">
        <f t="shared" si="2"/>
        <v>0</v>
      </c>
      <c r="L15" s="468">
        <f t="shared" si="3"/>
        <v>0</v>
      </c>
      <c r="M15" s="549">
        <f t="shared" si="4"/>
        <v>0</v>
      </c>
    </row>
    <row r="16" spans="1:13" ht="15.75">
      <c r="A16" s="464">
        <v>6</v>
      </c>
      <c r="B16" s="465" t="s">
        <v>351</v>
      </c>
      <c r="C16" s="466">
        <f>UT!L341</f>
        <v>1.7</v>
      </c>
      <c r="D16" s="469">
        <f>UT!P340</f>
        <v>206</v>
      </c>
      <c r="E16" s="466">
        <f>UT!Q340</f>
        <v>6.18</v>
      </c>
      <c r="F16" s="467">
        <f t="shared" si="0"/>
        <v>206</v>
      </c>
      <c r="G16" s="468">
        <f>C16+E16</f>
        <v>7.88</v>
      </c>
      <c r="H16" s="466">
        <f>UT!U340</f>
        <v>1.7</v>
      </c>
      <c r="I16" s="469">
        <f>UT!Y340</f>
        <v>206</v>
      </c>
      <c r="J16" s="466">
        <f>UT!Z340</f>
        <v>6.18</v>
      </c>
      <c r="K16" s="467">
        <f t="shared" si="2"/>
        <v>206</v>
      </c>
      <c r="L16" s="468">
        <f t="shared" si="3"/>
        <v>7.88</v>
      </c>
      <c r="M16" s="549">
        <f t="shared" si="4"/>
        <v>0.62939885300845066</v>
      </c>
    </row>
    <row r="17" spans="1:13" ht="15.75">
      <c r="A17" s="464">
        <v>7</v>
      </c>
      <c r="B17" s="465" t="s">
        <v>214</v>
      </c>
      <c r="C17" s="466"/>
      <c r="D17" s="469">
        <f>UT!P329</f>
        <v>91</v>
      </c>
      <c r="E17" s="466">
        <f>UT!Q329</f>
        <v>5.3100000000000005</v>
      </c>
      <c r="F17" s="467">
        <f t="shared" si="0"/>
        <v>91</v>
      </c>
      <c r="G17" s="468">
        <f t="shared" si="1"/>
        <v>5.3100000000000005</v>
      </c>
      <c r="H17" s="466"/>
      <c r="I17" s="469">
        <f>UT!Y329</f>
        <v>91</v>
      </c>
      <c r="J17" s="466">
        <f>UT!Z329</f>
        <v>5.3100000000000005</v>
      </c>
      <c r="K17" s="467">
        <f t="shared" si="2"/>
        <v>91</v>
      </c>
      <c r="L17" s="468">
        <f t="shared" si="3"/>
        <v>5.3100000000000005</v>
      </c>
      <c r="M17" s="549">
        <f t="shared" si="4"/>
        <v>0.42412536922269967</v>
      </c>
    </row>
    <row r="18" spans="1:13" ht="15.75">
      <c r="A18" s="567">
        <v>8</v>
      </c>
      <c r="B18" s="465" t="s">
        <v>352</v>
      </c>
      <c r="C18" s="466">
        <f>UT!L391+UT!L400</f>
        <v>9.82</v>
      </c>
      <c r="D18" s="469">
        <f>UT!P388+UT!P400</f>
        <v>3</v>
      </c>
      <c r="E18" s="466">
        <f>UT!Q391+UT!Q400</f>
        <v>80.587999999999994</v>
      </c>
      <c r="F18" s="467">
        <f t="shared" si="0"/>
        <v>3</v>
      </c>
      <c r="G18" s="468">
        <f>C18+E18</f>
        <v>90.407999999999987</v>
      </c>
      <c r="H18" s="466">
        <f>UT!U400+UT!U388</f>
        <v>9.82</v>
      </c>
      <c r="I18" s="469">
        <f>UT!Y388+UT!Y400</f>
        <v>0</v>
      </c>
      <c r="J18" s="466">
        <f>UT!Z391+UT!Z400</f>
        <v>79.87</v>
      </c>
      <c r="K18" s="467">
        <f t="shared" si="2"/>
        <v>0</v>
      </c>
      <c r="L18" s="468">
        <f t="shared" si="3"/>
        <v>89.69</v>
      </c>
      <c r="M18" s="549">
        <f t="shared" si="4"/>
        <v>7.1638049652700433</v>
      </c>
    </row>
    <row r="19" spans="1:13" ht="15.75">
      <c r="A19" s="567"/>
      <c r="B19" s="471" t="s">
        <v>353</v>
      </c>
      <c r="C19" s="568" t="s">
        <v>354</v>
      </c>
      <c r="D19" s="568"/>
      <c r="E19" s="568"/>
      <c r="F19" s="568"/>
      <c r="G19" s="568"/>
      <c r="H19" s="568"/>
      <c r="I19" s="568"/>
      <c r="J19" s="568"/>
      <c r="K19" s="568"/>
      <c r="L19" s="568"/>
      <c r="M19" s="547"/>
    </row>
    <row r="20" spans="1:13" ht="15.75">
      <c r="A20" s="569" t="s">
        <v>109</v>
      </c>
      <c r="B20" s="569"/>
      <c r="C20" s="460">
        <f t="shared" ref="C20:K20" si="5">SUM(C7:C18)</f>
        <v>36.620000000000005</v>
      </c>
      <c r="D20" s="462">
        <f t="shared" si="5"/>
        <v>22374</v>
      </c>
      <c r="E20" s="460">
        <f>SUM(E7:E18)</f>
        <v>147.74599999999998</v>
      </c>
      <c r="F20" s="462">
        <f t="shared" si="5"/>
        <v>22374</v>
      </c>
      <c r="G20" s="460">
        <f>SUM(G7:G18)</f>
        <v>184.36599999999999</v>
      </c>
      <c r="H20" s="460">
        <f t="shared" si="5"/>
        <v>36.620000000000005</v>
      </c>
      <c r="I20" s="462">
        <f t="shared" si="5"/>
        <v>22371</v>
      </c>
      <c r="J20" s="460">
        <f>SUM(J7:J18)</f>
        <v>147.03</v>
      </c>
      <c r="K20" s="462">
        <f t="shared" si="5"/>
        <v>22371</v>
      </c>
      <c r="L20" s="460">
        <f>SUM(L7:L18)</f>
        <v>183.65</v>
      </c>
      <c r="M20" s="549">
        <f t="shared" si="4"/>
        <v>14.668667430837811</v>
      </c>
    </row>
    <row r="21" spans="1:13" ht="18.75">
      <c r="A21" s="566" t="s">
        <v>355</v>
      </c>
      <c r="B21" s="566"/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566"/>
    </row>
    <row r="22" spans="1:13" ht="15.75">
      <c r="A22" s="464">
        <v>9</v>
      </c>
      <c r="B22" s="465" t="s">
        <v>356</v>
      </c>
      <c r="C22" s="466"/>
      <c r="D22" s="469"/>
      <c r="E22" s="466"/>
      <c r="F22" s="467">
        <f>D22</f>
        <v>0</v>
      </c>
      <c r="G22" s="468">
        <f>C22+E22</f>
        <v>0</v>
      </c>
      <c r="H22" s="466"/>
      <c r="I22" s="469">
        <f>[18]State!Y147</f>
        <v>0</v>
      </c>
      <c r="J22" s="466">
        <f>[18]State!Z147</f>
        <v>0</v>
      </c>
      <c r="K22" s="467">
        <f t="shared" ref="K22:K56" si="6">I22</f>
        <v>0</v>
      </c>
      <c r="L22" s="468">
        <f t="shared" ref="L22:L56" si="7">H22+J22</f>
        <v>0</v>
      </c>
      <c r="M22" s="549">
        <f t="shared" si="4"/>
        <v>0</v>
      </c>
    </row>
    <row r="23" spans="1:13" ht="31.5">
      <c r="A23" s="570">
        <v>10</v>
      </c>
      <c r="B23" s="465" t="s">
        <v>357</v>
      </c>
      <c r="C23" s="466"/>
      <c r="D23" s="469"/>
      <c r="E23" s="458"/>
      <c r="F23" s="467">
        <f>D23</f>
        <v>0</v>
      </c>
      <c r="G23" s="468">
        <f>C23+E23</f>
        <v>0</v>
      </c>
      <c r="H23" s="466"/>
      <c r="I23" s="469"/>
      <c r="J23" s="458"/>
      <c r="K23" s="467">
        <f t="shared" si="6"/>
        <v>0</v>
      </c>
      <c r="L23" s="468">
        <f t="shared" si="7"/>
        <v>0</v>
      </c>
      <c r="M23" s="549">
        <f t="shared" si="4"/>
        <v>0</v>
      </c>
    </row>
    <row r="24" spans="1:13" ht="15.75">
      <c r="A24" s="570"/>
      <c r="B24" s="472" t="s">
        <v>111</v>
      </c>
      <c r="C24" s="460"/>
      <c r="D24" s="469"/>
      <c r="E24" s="458"/>
      <c r="F24" s="467">
        <f t="shared" ref="F24:F55" si="8">D24</f>
        <v>0</v>
      </c>
      <c r="G24" s="468">
        <f t="shared" ref="G24:G55" si="9">C24+E24</f>
        <v>0</v>
      </c>
      <c r="H24" s="460"/>
      <c r="I24" s="469"/>
      <c r="J24" s="458"/>
      <c r="K24" s="467">
        <f t="shared" si="6"/>
        <v>0</v>
      </c>
      <c r="L24" s="468">
        <f t="shared" si="7"/>
        <v>0</v>
      </c>
      <c r="M24" s="468">
        <f t="shared" si="4"/>
        <v>0</v>
      </c>
    </row>
    <row r="25" spans="1:13" ht="15.75">
      <c r="A25" s="570"/>
      <c r="B25" s="465" t="s">
        <v>112</v>
      </c>
      <c r="C25" s="466"/>
      <c r="D25" s="469"/>
      <c r="E25" s="466"/>
      <c r="F25" s="467">
        <f t="shared" si="8"/>
        <v>0</v>
      </c>
      <c r="G25" s="468">
        <f t="shared" si="9"/>
        <v>0</v>
      </c>
      <c r="H25" s="466"/>
      <c r="I25" s="469"/>
      <c r="J25" s="466"/>
      <c r="K25" s="467">
        <f t="shared" si="6"/>
        <v>0</v>
      </c>
      <c r="L25" s="468">
        <f t="shared" si="7"/>
        <v>0</v>
      </c>
      <c r="M25" s="468">
        <f t="shared" si="4"/>
        <v>0</v>
      </c>
    </row>
    <row r="26" spans="1:13" ht="15.75">
      <c r="A26" s="570"/>
      <c r="B26" s="473" t="s">
        <v>113</v>
      </c>
      <c r="C26" s="466"/>
      <c r="D26" s="469"/>
      <c r="E26" s="466"/>
      <c r="F26" s="467">
        <f t="shared" si="8"/>
        <v>0</v>
      </c>
      <c r="G26" s="468">
        <f t="shared" si="9"/>
        <v>0</v>
      </c>
      <c r="H26" s="466"/>
      <c r="I26" s="469"/>
      <c r="J26" s="466"/>
      <c r="K26" s="467">
        <f t="shared" si="6"/>
        <v>0</v>
      </c>
      <c r="L26" s="468">
        <f t="shared" si="7"/>
        <v>0</v>
      </c>
      <c r="M26" s="468">
        <f t="shared" si="4"/>
        <v>0</v>
      </c>
    </row>
    <row r="27" spans="1:13" ht="15.75">
      <c r="A27" s="570"/>
      <c r="B27" s="473" t="s">
        <v>114</v>
      </c>
      <c r="C27" s="466"/>
      <c r="D27" s="469"/>
      <c r="E27" s="466"/>
      <c r="F27" s="467">
        <f t="shared" si="8"/>
        <v>0</v>
      </c>
      <c r="G27" s="468">
        <f t="shared" si="9"/>
        <v>0</v>
      </c>
      <c r="H27" s="466"/>
      <c r="I27" s="469"/>
      <c r="J27" s="466"/>
      <c r="K27" s="467">
        <f t="shared" si="6"/>
        <v>0</v>
      </c>
      <c r="L27" s="468">
        <f t="shared" si="7"/>
        <v>0</v>
      </c>
      <c r="M27" s="468">
        <f t="shared" si="4"/>
        <v>0</v>
      </c>
    </row>
    <row r="28" spans="1:13" ht="15.75">
      <c r="A28" s="570"/>
      <c r="B28" s="473" t="s">
        <v>115</v>
      </c>
      <c r="C28" s="466"/>
      <c r="D28" s="469"/>
      <c r="E28" s="466"/>
      <c r="F28" s="467">
        <f t="shared" si="8"/>
        <v>0</v>
      </c>
      <c r="G28" s="468">
        <f t="shared" si="9"/>
        <v>0</v>
      </c>
      <c r="H28" s="466"/>
      <c r="I28" s="469"/>
      <c r="J28" s="466"/>
      <c r="K28" s="467">
        <f t="shared" si="6"/>
        <v>0</v>
      </c>
      <c r="L28" s="468">
        <f t="shared" si="7"/>
        <v>0</v>
      </c>
      <c r="M28" s="468">
        <f t="shared" si="4"/>
        <v>0</v>
      </c>
    </row>
    <row r="29" spans="1:13" ht="31.5">
      <c r="A29" s="570"/>
      <c r="B29" s="472" t="s">
        <v>358</v>
      </c>
      <c r="C29" s="460"/>
      <c r="D29" s="469"/>
      <c r="E29" s="466"/>
      <c r="F29" s="467">
        <f t="shared" si="8"/>
        <v>0</v>
      </c>
      <c r="G29" s="468">
        <f t="shared" si="9"/>
        <v>0</v>
      </c>
      <c r="H29" s="460"/>
      <c r="I29" s="469"/>
      <c r="J29" s="458"/>
      <c r="K29" s="467">
        <f t="shared" si="6"/>
        <v>0</v>
      </c>
      <c r="L29" s="468">
        <f t="shared" si="7"/>
        <v>0</v>
      </c>
      <c r="M29" s="468">
        <f t="shared" si="4"/>
        <v>0</v>
      </c>
    </row>
    <row r="30" spans="1:13" ht="15.75">
      <c r="A30" s="570"/>
      <c r="B30" s="473" t="s">
        <v>359</v>
      </c>
      <c r="C30" s="466"/>
      <c r="D30" s="469"/>
      <c r="E30" s="466"/>
      <c r="F30" s="467">
        <f t="shared" si="8"/>
        <v>0</v>
      </c>
      <c r="G30" s="468">
        <f t="shared" si="9"/>
        <v>0</v>
      </c>
      <c r="H30" s="466"/>
      <c r="I30" s="469"/>
      <c r="J30" s="466"/>
      <c r="K30" s="467">
        <f t="shared" si="6"/>
        <v>0</v>
      </c>
      <c r="L30" s="468">
        <f t="shared" si="7"/>
        <v>0</v>
      </c>
      <c r="M30" s="468">
        <f t="shared" si="4"/>
        <v>0</v>
      </c>
    </row>
    <row r="31" spans="1:13" ht="15.75">
      <c r="A31" s="570"/>
      <c r="B31" s="473" t="s">
        <v>360</v>
      </c>
      <c r="C31" s="466"/>
      <c r="D31" s="469"/>
      <c r="E31" s="466"/>
      <c r="F31" s="467">
        <f t="shared" si="8"/>
        <v>0</v>
      </c>
      <c r="G31" s="468">
        <f t="shared" si="9"/>
        <v>0</v>
      </c>
      <c r="H31" s="466"/>
      <c r="I31" s="469"/>
      <c r="J31" s="466"/>
      <c r="K31" s="467">
        <f t="shared" si="6"/>
        <v>0</v>
      </c>
      <c r="L31" s="468">
        <f t="shared" si="7"/>
        <v>0</v>
      </c>
      <c r="M31" s="468">
        <f t="shared" si="4"/>
        <v>0</v>
      </c>
    </row>
    <row r="32" spans="1:13" ht="15.75">
      <c r="A32" s="570"/>
      <c r="B32" s="472" t="s">
        <v>361</v>
      </c>
      <c r="C32" s="460"/>
      <c r="D32" s="469"/>
      <c r="E32" s="466"/>
      <c r="F32" s="467">
        <f t="shared" si="8"/>
        <v>0</v>
      </c>
      <c r="G32" s="468">
        <f t="shared" si="9"/>
        <v>0</v>
      </c>
      <c r="H32" s="460"/>
      <c r="I32" s="469"/>
      <c r="J32" s="458"/>
      <c r="K32" s="467">
        <f t="shared" si="6"/>
        <v>0</v>
      </c>
      <c r="L32" s="468">
        <f t="shared" si="7"/>
        <v>0</v>
      </c>
      <c r="M32" s="468">
        <f t="shared" si="4"/>
        <v>0</v>
      </c>
    </row>
    <row r="33" spans="1:13" s="474" customFormat="1" ht="15.75">
      <c r="A33" s="570"/>
      <c r="B33" s="473" t="s">
        <v>112</v>
      </c>
      <c r="C33" s="466">
        <f>UT!L167</f>
        <v>1</v>
      </c>
      <c r="D33" s="469">
        <f>UT!P167</f>
        <v>50</v>
      </c>
      <c r="E33" s="466">
        <f>UT!Q167</f>
        <v>3</v>
      </c>
      <c r="F33" s="467">
        <f t="shared" si="8"/>
        <v>50</v>
      </c>
      <c r="G33" s="468">
        <f>C33+E33</f>
        <v>4</v>
      </c>
      <c r="H33" s="466">
        <f>UT!U167</f>
        <v>1</v>
      </c>
      <c r="I33" s="469">
        <v>50</v>
      </c>
      <c r="J33" s="466">
        <v>3</v>
      </c>
      <c r="K33" s="467">
        <f t="shared" si="6"/>
        <v>50</v>
      </c>
      <c r="L33" s="468">
        <f t="shared" si="7"/>
        <v>4</v>
      </c>
      <c r="M33" s="549">
        <f t="shared" si="4"/>
        <v>0.31949180355758916</v>
      </c>
    </row>
    <row r="34" spans="1:13" s="474" customFormat="1" ht="15.75">
      <c r="A34" s="570"/>
      <c r="B34" s="473" t="s">
        <v>113</v>
      </c>
      <c r="C34" s="466">
        <f>UT!L168</f>
        <v>0.9</v>
      </c>
      <c r="D34" s="469">
        <f>UT!P168</f>
        <v>84</v>
      </c>
      <c r="E34" s="466">
        <f>UT!Q168</f>
        <v>3.78</v>
      </c>
      <c r="F34" s="467">
        <f t="shared" si="8"/>
        <v>84</v>
      </c>
      <c r="G34" s="468">
        <f t="shared" si="9"/>
        <v>4.68</v>
      </c>
      <c r="H34" s="466">
        <f>UT!U168</f>
        <v>0.9</v>
      </c>
      <c r="I34" s="469">
        <v>84</v>
      </c>
      <c r="J34" s="466">
        <v>3.78</v>
      </c>
      <c r="K34" s="467">
        <f t="shared" si="6"/>
        <v>84</v>
      </c>
      <c r="L34" s="468">
        <f t="shared" si="7"/>
        <v>4.68</v>
      </c>
      <c r="M34" s="549">
        <f t="shared" si="4"/>
        <v>0.37380541016237928</v>
      </c>
    </row>
    <row r="35" spans="1:13" s="474" customFormat="1" ht="15.75">
      <c r="A35" s="570"/>
      <c r="B35" s="473" t="s">
        <v>114</v>
      </c>
      <c r="C35" s="466"/>
      <c r="D35" s="469"/>
      <c r="E35" s="466"/>
      <c r="F35" s="467">
        <f t="shared" si="8"/>
        <v>0</v>
      </c>
      <c r="G35" s="468">
        <f t="shared" si="9"/>
        <v>0</v>
      </c>
      <c r="H35" s="466"/>
      <c r="I35" s="469"/>
      <c r="J35" s="466"/>
      <c r="K35" s="467">
        <f t="shared" si="6"/>
        <v>0</v>
      </c>
      <c r="L35" s="468">
        <f t="shared" si="7"/>
        <v>0</v>
      </c>
      <c r="M35" s="549">
        <f t="shared" si="4"/>
        <v>0</v>
      </c>
    </row>
    <row r="36" spans="1:13" s="474" customFormat="1" ht="15.75">
      <c r="A36" s="570"/>
      <c r="B36" s="473" t="s">
        <v>115</v>
      </c>
      <c r="C36" s="466"/>
      <c r="D36" s="469"/>
      <c r="E36" s="466"/>
      <c r="F36" s="467">
        <f t="shared" si="8"/>
        <v>0</v>
      </c>
      <c r="G36" s="468">
        <f t="shared" si="9"/>
        <v>0</v>
      </c>
      <c r="H36" s="466"/>
      <c r="I36" s="469"/>
      <c r="J36" s="466"/>
      <c r="K36" s="467">
        <f t="shared" si="6"/>
        <v>0</v>
      </c>
      <c r="L36" s="468">
        <f t="shared" si="7"/>
        <v>0</v>
      </c>
      <c r="M36" s="549">
        <f t="shared" si="4"/>
        <v>0</v>
      </c>
    </row>
    <row r="37" spans="1:13" s="474" customFormat="1" ht="31.5">
      <c r="A37" s="570"/>
      <c r="B37" s="472" t="s">
        <v>362</v>
      </c>
      <c r="C37" s="460"/>
      <c r="D37" s="469"/>
      <c r="E37" s="466"/>
      <c r="F37" s="467">
        <f t="shared" si="8"/>
        <v>0</v>
      </c>
      <c r="G37" s="468">
        <f t="shared" si="9"/>
        <v>0</v>
      </c>
      <c r="H37" s="460"/>
      <c r="I37" s="469"/>
      <c r="J37" s="458"/>
      <c r="K37" s="467">
        <f t="shared" si="6"/>
        <v>0</v>
      </c>
      <c r="L37" s="468">
        <f t="shared" si="7"/>
        <v>0</v>
      </c>
      <c r="M37" s="468">
        <f t="shared" si="4"/>
        <v>0</v>
      </c>
    </row>
    <row r="38" spans="1:13" s="474" customFormat="1" ht="15.75">
      <c r="A38" s="570"/>
      <c r="B38" s="473" t="s">
        <v>112</v>
      </c>
      <c r="C38" s="466"/>
      <c r="D38" s="469"/>
      <c r="E38" s="466"/>
      <c r="F38" s="467">
        <f t="shared" si="8"/>
        <v>0</v>
      </c>
      <c r="G38" s="468">
        <f t="shared" si="9"/>
        <v>0</v>
      </c>
      <c r="H38" s="466"/>
      <c r="I38" s="469">
        <f>[18]State!Y170</f>
        <v>0</v>
      </c>
      <c r="J38" s="466">
        <f>[18]State!Z170</f>
        <v>0</v>
      </c>
      <c r="K38" s="467">
        <f t="shared" si="6"/>
        <v>0</v>
      </c>
      <c r="L38" s="468">
        <f t="shared" si="7"/>
        <v>0</v>
      </c>
      <c r="M38" s="549">
        <f t="shared" si="4"/>
        <v>0</v>
      </c>
    </row>
    <row r="39" spans="1:13" s="474" customFormat="1" ht="15.75">
      <c r="A39" s="570"/>
      <c r="B39" s="473" t="s">
        <v>113</v>
      </c>
      <c r="C39" s="466"/>
      <c r="D39" s="469"/>
      <c r="E39" s="466"/>
      <c r="F39" s="467">
        <f t="shared" si="8"/>
        <v>0</v>
      </c>
      <c r="G39" s="468">
        <f t="shared" si="9"/>
        <v>0</v>
      </c>
      <c r="H39" s="466"/>
      <c r="I39" s="469"/>
      <c r="J39" s="466"/>
      <c r="K39" s="467">
        <f t="shared" si="6"/>
        <v>0</v>
      </c>
      <c r="L39" s="468">
        <f t="shared" si="7"/>
        <v>0</v>
      </c>
      <c r="M39" s="549">
        <f t="shared" si="4"/>
        <v>0</v>
      </c>
    </row>
    <row r="40" spans="1:13" s="474" customFormat="1" ht="15.75">
      <c r="A40" s="570"/>
      <c r="B40" s="473" t="s">
        <v>114</v>
      </c>
      <c r="C40" s="466"/>
      <c r="D40" s="469"/>
      <c r="E40" s="466"/>
      <c r="F40" s="467">
        <f t="shared" si="8"/>
        <v>0</v>
      </c>
      <c r="G40" s="468">
        <f t="shared" si="9"/>
        <v>0</v>
      </c>
      <c r="H40" s="466"/>
      <c r="I40" s="469"/>
      <c r="J40" s="466"/>
      <c r="K40" s="467">
        <f t="shared" si="6"/>
        <v>0</v>
      </c>
      <c r="L40" s="468">
        <f t="shared" si="7"/>
        <v>0</v>
      </c>
      <c r="M40" s="549">
        <f t="shared" si="4"/>
        <v>0</v>
      </c>
    </row>
    <row r="41" spans="1:13" s="474" customFormat="1" ht="15.75">
      <c r="A41" s="570"/>
      <c r="B41" s="473" t="s">
        <v>115</v>
      </c>
      <c r="C41" s="466"/>
      <c r="D41" s="469"/>
      <c r="E41" s="466"/>
      <c r="F41" s="467">
        <f t="shared" si="8"/>
        <v>0</v>
      </c>
      <c r="G41" s="468">
        <f t="shared" si="9"/>
        <v>0</v>
      </c>
      <c r="H41" s="466"/>
      <c r="I41" s="469"/>
      <c r="J41" s="466"/>
      <c r="K41" s="467">
        <f t="shared" si="6"/>
        <v>0</v>
      </c>
      <c r="L41" s="468">
        <f t="shared" si="7"/>
        <v>0</v>
      </c>
      <c r="M41" s="549">
        <f t="shared" si="4"/>
        <v>0</v>
      </c>
    </row>
    <row r="42" spans="1:13" ht="15.75">
      <c r="A42" s="570"/>
      <c r="B42" s="472" t="s">
        <v>120</v>
      </c>
      <c r="C42" s="466"/>
      <c r="D42" s="469"/>
      <c r="E42" s="466"/>
      <c r="F42" s="467">
        <f t="shared" si="8"/>
        <v>0</v>
      </c>
      <c r="G42" s="468">
        <f t="shared" si="9"/>
        <v>0</v>
      </c>
      <c r="H42" s="466"/>
      <c r="I42" s="469"/>
      <c r="J42" s="466"/>
      <c r="K42" s="467">
        <f t="shared" si="6"/>
        <v>0</v>
      </c>
      <c r="L42" s="468">
        <f t="shared" si="7"/>
        <v>0</v>
      </c>
      <c r="M42" s="468">
        <f t="shared" si="4"/>
        <v>0</v>
      </c>
    </row>
    <row r="43" spans="1:13" ht="15.75">
      <c r="A43" s="570"/>
      <c r="B43" s="465" t="s">
        <v>363</v>
      </c>
      <c r="C43" s="466"/>
      <c r="D43" s="469"/>
      <c r="E43" s="466"/>
      <c r="F43" s="467">
        <f t="shared" si="8"/>
        <v>0</v>
      </c>
      <c r="G43" s="468">
        <f t="shared" si="9"/>
        <v>0</v>
      </c>
      <c r="H43" s="466"/>
      <c r="I43" s="469"/>
      <c r="J43" s="466"/>
      <c r="K43" s="467">
        <f t="shared" si="6"/>
        <v>0</v>
      </c>
      <c r="L43" s="468">
        <f t="shared" si="7"/>
        <v>0</v>
      </c>
      <c r="M43" s="549">
        <f t="shared" si="4"/>
        <v>0</v>
      </c>
    </row>
    <row r="44" spans="1:13" ht="15.75">
      <c r="A44" s="570"/>
      <c r="B44" s="465" t="s">
        <v>364</v>
      </c>
      <c r="C44" s="466"/>
      <c r="D44" s="469"/>
      <c r="E44" s="466"/>
      <c r="F44" s="467">
        <f t="shared" si="8"/>
        <v>0</v>
      </c>
      <c r="G44" s="468">
        <f t="shared" si="9"/>
        <v>0</v>
      </c>
      <c r="H44" s="466"/>
      <c r="I44" s="469"/>
      <c r="J44" s="466"/>
      <c r="K44" s="467">
        <f t="shared" si="6"/>
        <v>0</v>
      </c>
      <c r="L44" s="468">
        <f t="shared" si="7"/>
        <v>0</v>
      </c>
      <c r="M44" s="468">
        <f t="shared" si="4"/>
        <v>0</v>
      </c>
    </row>
    <row r="45" spans="1:13" ht="15.75">
      <c r="A45" s="570"/>
      <c r="B45" s="475" t="s">
        <v>121</v>
      </c>
      <c r="C45" s="460"/>
      <c r="D45" s="469"/>
      <c r="E45" s="466"/>
      <c r="F45" s="467">
        <f t="shared" si="8"/>
        <v>0</v>
      </c>
      <c r="G45" s="468">
        <f t="shared" si="9"/>
        <v>0</v>
      </c>
      <c r="H45" s="460"/>
      <c r="I45" s="469"/>
      <c r="J45" s="458"/>
      <c r="K45" s="467">
        <f t="shared" si="6"/>
        <v>0</v>
      </c>
      <c r="L45" s="468">
        <f t="shared" si="7"/>
        <v>0</v>
      </c>
      <c r="M45" s="468">
        <f t="shared" si="4"/>
        <v>0</v>
      </c>
    </row>
    <row r="46" spans="1:13" ht="15.75">
      <c r="A46" s="570"/>
      <c r="B46" s="470" t="s">
        <v>365</v>
      </c>
      <c r="C46" s="466"/>
      <c r="D46" s="469"/>
      <c r="E46" s="466"/>
      <c r="F46" s="467">
        <f t="shared" si="8"/>
        <v>0</v>
      </c>
      <c r="G46" s="468">
        <f t="shared" si="9"/>
        <v>0</v>
      </c>
      <c r="H46" s="466"/>
      <c r="I46" s="469"/>
      <c r="J46" s="466"/>
      <c r="K46" s="467">
        <f t="shared" si="6"/>
        <v>0</v>
      </c>
      <c r="L46" s="468">
        <f t="shared" si="7"/>
        <v>0</v>
      </c>
      <c r="M46" s="468">
        <f t="shared" si="4"/>
        <v>0</v>
      </c>
    </row>
    <row r="47" spans="1:13" ht="15.75">
      <c r="A47" s="570"/>
      <c r="B47" s="470" t="s">
        <v>115</v>
      </c>
      <c r="C47" s="466"/>
      <c r="D47" s="469"/>
      <c r="E47" s="466"/>
      <c r="F47" s="467">
        <f t="shared" si="8"/>
        <v>0</v>
      </c>
      <c r="G47" s="468">
        <f t="shared" si="9"/>
        <v>0</v>
      </c>
      <c r="H47" s="466"/>
      <c r="I47" s="469"/>
      <c r="J47" s="466"/>
      <c r="K47" s="467">
        <f t="shared" si="6"/>
        <v>0</v>
      </c>
      <c r="L47" s="468">
        <f t="shared" si="7"/>
        <v>0</v>
      </c>
      <c r="M47" s="468">
        <f t="shared" si="4"/>
        <v>0</v>
      </c>
    </row>
    <row r="48" spans="1:13" ht="31.5">
      <c r="A48" s="570"/>
      <c r="B48" s="475" t="s">
        <v>122</v>
      </c>
      <c r="C48" s="460"/>
      <c r="D48" s="469"/>
      <c r="E48" s="466"/>
      <c r="F48" s="467">
        <f t="shared" si="8"/>
        <v>0</v>
      </c>
      <c r="G48" s="468">
        <f t="shared" si="9"/>
        <v>0</v>
      </c>
      <c r="H48" s="460"/>
      <c r="I48" s="469"/>
      <c r="J48" s="458"/>
      <c r="K48" s="467">
        <f t="shared" si="6"/>
        <v>0</v>
      </c>
      <c r="L48" s="468">
        <f t="shared" si="7"/>
        <v>0</v>
      </c>
      <c r="M48" s="468">
        <f t="shared" si="4"/>
        <v>0</v>
      </c>
    </row>
    <row r="49" spans="1:13" ht="15.75">
      <c r="A49" s="570"/>
      <c r="B49" s="470" t="s">
        <v>366</v>
      </c>
      <c r="C49" s="466"/>
      <c r="D49" s="469"/>
      <c r="E49" s="466"/>
      <c r="F49" s="467">
        <f t="shared" si="8"/>
        <v>0</v>
      </c>
      <c r="G49" s="468">
        <f t="shared" si="9"/>
        <v>0</v>
      </c>
      <c r="H49" s="466"/>
      <c r="I49" s="469"/>
      <c r="J49" s="466"/>
      <c r="K49" s="467">
        <f t="shared" si="6"/>
        <v>0</v>
      </c>
      <c r="L49" s="468">
        <f t="shared" si="7"/>
        <v>0</v>
      </c>
      <c r="M49" s="468">
        <f t="shared" si="4"/>
        <v>0</v>
      </c>
    </row>
    <row r="50" spans="1:13" ht="15.75">
      <c r="A50" s="476"/>
      <c r="B50" s="470" t="s">
        <v>367</v>
      </c>
      <c r="C50" s="466"/>
      <c r="D50" s="469"/>
      <c r="E50" s="466"/>
      <c r="F50" s="467">
        <f t="shared" si="8"/>
        <v>0</v>
      </c>
      <c r="G50" s="468">
        <f t="shared" si="9"/>
        <v>0</v>
      </c>
      <c r="H50" s="466"/>
      <c r="I50" s="469"/>
      <c r="J50" s="466"/>
      <c r="K50" s="467">
        <f t="shared" si="6"/>
        <v>0</v>
      </c>
      <c r="L50" s="468">
        <f t="shared" si="7"/>
        <v>0</v>
      </c>
      <c r="M50" s="468">
        <f t="shared" si="4"/>
        <v>0</v>
      </c>
    </row>
    <row r="51" spans="1:13" ht="15.75">
      <c r="A51" s="464">
        <v>11</v>
      </c>
      <c r="B51" s="465" t="s">
        <v>368</v>
      </c>
      <c r="C51" s="466">
        <f>UT!L286</f>
        <v>1.202</v>
      </c>
      <c r="D51" s="469">
        <f>UT!P286</f>
        <v>1346</v>
      </c>
      <c r="E51" s="466">
        <f>UT!Q286</f>
        <v>16.346000000000004</v>
      </c>
      <c r="F51" s="467">
        <f t="shared" si="8"/>
        <v>1346</v>
      </c>
      <c r="G51" s="468">
        <f>C51+E51</f>
        <v>17.548000000000002</v>
      </c>
      <c r="H51" s="466">
        <f>UT!U286</f>
        <v>1.202</v>
      </c>
      <c r="I51" s="469">
        <f>UT!Y286</f>
        <v>1327</v>
      </c>
      <c r="J51" s="466">
        <f>UT!Z286</f>
        <v>11.742000000000001</v>
      </c>
      <c r="K51" s="467">
        <f t="shared" si="6"/>
        <v>1327</v>
      </c>
      <c r="L51" s="468">
        <f t="shared" si="7"/>
        <v>12.944000000000001</v>
      </c>
      <c r="M51" s="549">
        <f t="shared" si="4"/>
        <v>1.0338754763123585</v>
      </c>
    </row>
    <row r="52" spans="1:13" ht="31.5">
      <c r="A52" s="567">
        <v>12</v>
      </c>
      <c r="B52" s="465" t="s">
        <v>369</v>
      </c>
      <c r="C52" s="466"/>
      <c r="D52" s="469"/>
      <c r="E52" s="466"/>
      <c r="F52" s="467">
        <f t="shared" si="8"/>
        <v>0</v>
      </c>
      <c r="G52" s="468">
        <f t="shared" si="9"/>
        <v>0</v>
      </c>
      <c r="H52" s="466"/>
      <c r="I52" s="469"/>
      <c r="J52" s="466"/>
      <c r="K52" s="467">
        <f t="shared" si="6"/>
        <v>0</v>
      </c>
      <c r="L52" s="468">
        <f t="shared" si="7"/>
        <v>0</v>
      </c>
      <c r="M52" s="549">
        <f t="shared" si="4"/>
        <v>0</v>
      </c>
    </row>
    <row r="53" spans="1:13" ht="15.75">
      <c r="A53" s="567"/>
      <c r="B53" s="470" t="s">
        <v>370</v>
      </c>
      <c r="C53" s="466">
        <f>UT!L300</f>
        <v>16.408000000000001</v>
      </c>
      <c r="D53" s="469">
        <f>UT!P299</f>
        <v>2</v>
      </c>
      <c r="E53" s="466">
        <f>UT!Q300</f>
        <v>53.678399999999996</v>
      </c>
      <c r="F53" s="467">
        <f t="shared" si="8"/>
        <v>2</v>
      </c>
      <c r="G53" s="468">
        <f>C53+E53</f>
        <v>70.086399999999998</v>
      </c>
      <c r="H53" s="466">
        <f>UT!U300</f>
        <v>16.408000000000001</v>
      </c>
      <c r="I53" s="469">
        <f>UT!Y300</f>
        <v>17</v>
      </c>
      <c r="J53" s="466">
        <f>UT!Z300</f>
        <v>38.3416</v>
      </c>
      <c r="K53" s="467">
        <f t="shared" si="6"/>
        <v>17</v>
      </c>
      <c r="L53" s="468">
        <f t="shared" si="7"/>
        <v>54.749600000000001</v>
      </c>
      <c r="M53" s="549">
        <f t="shared" si="4"/>
        <v>4.3730121120141465</v>
      </c>
    </row>
    <row r="54" spans="1:13" ht="15.75">
      <c r="A54" s="567"/>
      <c r="B54" s="470" t="s">
        <v>371</v>
      </c>
      <c r="C54" s="466">
        <f>UT!L309</f>
        <v>2.98</v>
      </c>
      <c r="D54" s="469">
        <f>UT!P308</f>
        <v>7</v>
      </c>
      <c r="E54" s="466">
        <f>UT!Q309</f>
        <v>28.792400000000001</v>
      </c>
      <c r="F54" s="467">
        <f t="shared" si="8"/>
        <v>7</v>
      </c>
      <c r="G54" s="468">
        <f t="shared" si="9"/>
        <v>31.772400000000001</v>
      </c>
      <c r="H54" s="466">
        <f>UT!U309</f>
        <v>2.98</v>
      </c>
      <c r="I54" s="469">
        <f>UT!Y309</f>
        <v>18</v>
      </c>
      <c r="J54" s="466">
        <f>UT!Z309</f>
        <v>15.479200000000001</v>
      </c>
      <c r="K54" s="467">
        <f t="shared" si="6"/>
        <v>18</v>
      </c>
      <c r="L54" s="468">
        <f t="shared" si="7"/>
        <v>18.459199999999999</v>
      </c>
      <c r="M54" s="549">
        <f t="shared" si="4"/>
        <v>1.4743907750575624</v>
      </c>
    </row>
    <row r="55" spans="1:13" ht="31.5">
      <c r="A55" s="464">
        <v>13</v>
      </c>
      <c r="B55" s="465" t="s">
        <v>372</v>
      </c>
      <c r="C55" s="466"/>
      <c r="D55" s="469">
        <f>UT!P393+UT!P394+UT!P395</f>
        <v>14321</v>
      </c>
      <c r="E55" s="466">
        <f>UT!Q393+UT!Q394+UT!Q395</f>
        <v>18.61</v>
      </c>
      <c r="F55" s="467">
        <f t="shared" si="8"/>
        <v>14321</v>
      </c>
      <c r="G55" s="468">
        <f t="shared" si="9"/>
        <v>18.61</v>
      </c>
      <c r="H55" s="466"/>
      <c r="I55" s="469">
        <f>UT!Y393+UT!Y394+UT!Y395</f>
        <v>14321</v>
      </c>
      <c r="J55" s="466">
        <f>UT!Z393+UT!Z394+UT!Z395</f>
        <v>18.310000000000002</v>
      </c>
      <c r="K55" s="467"/>
      <c r="L55" s="468">
        <f t="shared" si="7"/>
        <v>18.310000000000002</v>
      </c>
      <c r="M55" s="549">
        <f t="shared" si="4"/>
        <v>1.4624737307848645</v>
      </c>
    </row>
    <row r="56" spans="1:13" ht="15.75">
      <c r="A56" s="464">
        <v>14</v>
      </c>
      <c r="B56" s="465" t="s">
        <v>373</v>
      </c>
      <c r="C56" s="466">
        <f>UT!L314</f>
        <v>5.93</v>
      </c>
      <c r="D56" s="469">
        <f>UT!P314</f>
        <v>0</v>
      </c>
      <c r="E56" s="466">
        <f>UT!Q314</f>
        <v>103</v>
      </c>
      <c r="F56" s="467">
        <f>D56</f>
        <v>0</v>
      </c>
      <c r="G56" s="468">
        <f>C56+E56</f>
        <v>108.93</v>
      </c>
      <c r="H56" s="466">
        <f>UT!U314</f>
        <v>5.93</v>
      </c>
      <c r="I56" s="469">
        <f>UT!Y314</f>
        <v>0</v>
      </c>
      <c r="J56" s="466">
        <f>UT!Z314</f>
        <v>100</v>
      </c>
      <c r="K56" s="467">
        <f t="shared" si="6"/>
        <v>0</v>
      </c>
      <c r="L56" s="468">
        <f t="shared" si="7"/>
        <v>105.93</v>
      </c>
      <c r="M56" s="549">
        <f t="shared" si="4"/>
        <v>8.4609416877138557</v>
      </c>
    </row>
    <row r="57" spans="1:13" ht="15.75">
      <c r="A57" s="464"/>
      <c r="B57" s="471" t="s">
        <v>374</v>
      </c>
      <c r="C57" s="568" t="s">
        <v>375</v>
      </c>
      <c r="D57" s="568"/>
      <c r="E57" s="568"/>
      <c r="F57" s="568"/>
      <c r="G57" s="568"/>
      <c r="H57" s="568"/>
      <c r="I57" s="568"/>
      <c r="J57" s="568"/>
      <c r="K57" s="568"/>
      <c r="L57" s="568"/>
      <c r="M57" s="550"/>
    </row>
    <row r="58" spans="1:13" ht="15.75">
      <c r="A58" s="464">
        <v>15</v>
      </c>
      <c r="B58" s="465" t="s">
        <v>376</v>
      </c>
      <c r="C58" s="466"/>
      <c r="D58" s="469"/>
      <c r="E58" s="466"/>
      <c r="F58" s="467">
        <f t="shared" ref="F58:F65" si="10">D58</f>
        <v>0</v>
      </c>
      <c r="G58" s="468">
        <f t="shared" ref="G58:G65" si="11">C58+E58</f>
        <v>0</v>
      </c>
      <c r="H58" s="466"/>
      <c r="I58" s="469">
        <f>[18]State!Y314</f>
        <v>0</v>
      </c>
      <c r="J58" s="466">
        <f>[18]State!Z314</f>
        <v>0</v>
      </c>
      <c r="K58" s="467">
        <f t="shared" ref="K58:K65" si="12">I58</f>
        <v>0</v>
      </c>
      <c r="L58" s="468">
        <f t="shared" ref="L58:L65" si="13">H58+J58</f>
        <v>0</v>
      </c>
      <c r="M58" s="549">
        <f t="shared" si="4"/>
        <v>0</v>
      </c>
    </row>
    <row r="59" spans="1:13" ht="15.75">
      <c r="A59" s="464">
        <v>16</v>
      </c>
      <c r="B59" s="465" t="s">
        <v>377</v>
      </c>
      <c r="C59" s="466"/>
      <c r="D59" s="469">
        <f>UT!P325</f>
        <v>541</v>
      </c>
      <c r="E59" s="466">
        <f>UT!Q325</f>
        <v>2.7050000000000001</v>
      </c>
      <c r="F59" s="467">
        <f t="shared" si="10"/>
        <v>541</v>
      </c>
      <c r="G59" s="468">
        <f t="shared" si="11"/>
        <v>2.7050000000000001</v>
      </c>
      <c r="H59" s="466"/>
      <c r="I59" s="469">
        <v>541</v>
      </c>
      <c r="J59" s="466">
        <v>2.71</v>
      </c>
      <c r="K59" s="467">
        <f t="shared" si="12"/>
        <v>541</v>
      </c>
      <c r="L59" s="468">
        <f t="shared" si="13"/>
        <v>2.71</v>
      </c>
      <c r="M59" s="549">
        <f t="shared" si="4"/>
        <v>0.21645569691026664</v>
      </c>
    </row>
    <row r="60" spans="1:13" ht="15.75">
      <c r="A60" s="464">
        <f t="shared" ref="A60:A65" si="14">A59+1</f>
        <v>17</v>
      </c>
      <c r="B60" s="465" t="s">
        <v>378</v>
      </c>
      <c r="C60" s="466"/>
      <c r="D60" s="469"/>
      <c r="E60" s="466"/>
      <c r="F60" s="467">
        <f t="shared" si="10"/>
        <v>0</v>
      </c>
      <c r="G60" s="468">
        <f t="shared" si="11"/>
        <v>0</v>
      </c>
      <c r="H60" s="466"/>
      <c r="I60" s="469"/>
      <c r="J60" s="466"/>
      <c r="K60" s="467">
        <f t="shared" si="12"/>
        <v>0</v>
      </c>
      <c r="L60" s="468">
        <f t="shared" si="13"/>
        <v>0</v>
      </c>
      <c r="M60" s="549">
        <f t="shared" si="4"/>
        <v>0</v>
      </c>
    </row>
    <row r="61" spans="1:13" ht="15.75">
      <c r="A61" s="464">
        <f t="shared" si="14"/>
        <v>18</v>
      </c>
      <c r="B61" s="465" t="s">
        <v>274</v>
      </c>
      <c r="C61" s="466"/>
      <c r="D61" s="469">
        <f>UT!P401</f>
        <v>0</v>
      </c>
      <c r="E61" s="466">
        <f>UT!Q401</f>
        <v>8.5009999999999994</v>
      </c>
      <c r="F61" s="467">
        <f t="shared" si="10"/>
        <v>0</v>
      </c>
      <c r="G61" s="468">
        <f t="shared" si="11"/>
        <v>8.5009999999999994</v>
      </c>
      <c r="H61" s="466"/>
      <c r="I61" s="469"/>
      <c r="J61" s="466">
        <f>UT!Z401</f>
        <v>0.69850000000000001</v>
      </c>
      <c r="K61" s="467">
        <f t="shared" si="12"/>
        <v>0</v>
      </c>
      <c r="L61" s="468">
        <f t="shared" si="13"/>
        <v>0.69850000000000001</v>
      </c>
      <c r="M61" s="549">
        <f t="shared" si="4"/>
        <v>5.5791256196244005E-2</v>
      </c>
    </row>
    <row r="62" spans="1:13" ht="15.75">
      <c r="A62" s="567">
        <f>A61+1</f>
        <v>19</v>
      </c>
      <c r="B62" s="465" t="s">
        <v>379</v>
      </c>
      <c r="C62" s="466">
        <f>UT!L347</f>
        <v>3.91</v>
      </c>
      <c r="D62" s="469">
        <f>UT!P347</f>
        <v>0</v>
      </c>
      <c r="E62" s="466">
        <f>UT!Q347</f>
        <v>100</v>
      </c>
      <c r="F62" s="467">
        <f t="shared" si="10"/>
        <v>0</v>
      </c>
      <c r="G62" s="468">
        <f t="shared" si="11"/>
        <v>103.91</v>
      </c>
      <c r="H62" s="466">
        <f>UT!U347</f>
        <v>3.91</v>
      </c>
      <c r="I62" s="469"/>
      <c r="J62" s="466">
        <f>UT!Z347</f>
        <v>100</v>
      </c>
      <c r="K62" s="467">
        <f t="shared" si="12"/>
        <v>0</v>
      </c>
      <c r="L62" s="468">
        <f t="shared" si="13"/>
        <v>103.91</v>
      </c>
      <c r="M62" s="549">
        <f t="shared" si="4"/>
        <v>8.2995983269172715</v>
      </c>
    </row>
    <row r="63" spans="1:13" ht="15.75">
      <c r="A63" s="567"/>
      <c r="B63" s="471" t="s">
        <v>380</v>
      </c>
      <c r="C63" s="466"/>
      <c r="D63" s="469"/>
      <c r="E63" s="466"/>
      <c r="F63" s="467">
        <f t="shared" si="10"/>
        <v>0</v>
      </c>
      <c r="G63" s="468">
        <f t="shared" si="11"/>
        <v>0</v>
      </c>
      <c r="H63" s="466"/>
      <c r="I63" s="469"/>
      <c r="J63" s="466"/>
      <c r="K63" s="467">
        <f t="shared" si="12"/>
        <v>0</v>
      </c>
      <c r="L63" s="468">
        <f t="shared" si="13"/>
        <v>0</v>
      </c>
      <c r="M63" s="549">
        <f t="shared" si="4"/>
        <v>0</v>
      </c>
    </row>
    <row r="64" spans="1:13" ht="15.75">
      <c r="A64" s="464">
        <f>A62+1</f>
        <v>20</v>
      </c>
      <c r="B64" s="465" t="s">
        <v>381</v>
      </c>
      <c r="C64" s="466"/>
      <c r="D64" s="469">
        <f>UT!P396</f>
        <v>500</v>
      </c>
      <c r="E64" s="466">
        <f>UT!Q396</f>
        <v>13.021999999999998</v>
      </c>
      <c r="F64" s="467">
        <f t="shared" si="10"/>
        <v>500</v>
      </c>
      <c r="G64" s="468">
        <f t="shared" si="11"/>
        <v>13.021999999999998</v>
      </c>
      <c r="H64" s="466"/>
      <c r="I64" s="469">
        <f>UT!Y396</f>
        <v>0</v>
      </c>
      <c r="J64" s="466">
        <f>UT!Z396</f>
        <v>5</v>
      </c>
      <c r="K64" s="467">
        <f t="shared" si="12"/>
        <v>0</v>
      </c>
      <c r="L64" s="468">
        <f t="shared" si="13"/>
        <v>5</v>
      </c>
      <c r="M64" s="549">
        <f t="shared" si="4"/>
        <v>0.39936475444698644</v>
      </c>
    </row>
    <row r="65" spans="1:13" ht="15.75">
      <c r="A65" s="464">
        <f t="shared" si="14"/>
        <v>21</v>
      </c>
      <c r="B65" s="465" t="s">
        <v>382</v>
      </c>
      <c r="C65" s="466"/>
      <c r="D65" s="477">
        <f>UT!P351</f>
        <v>1183</v>
      </c>
      <c r="E65" s="458">
        <f>UT!Q351</f>
        <v>3.5489999999999999</v>
      </c>
      <c r="F65" s="467">
        <f t="shared" si="10"/>
        <v>1183</v>
      </c>
      <c r="G65" s="468">
        <f t="shared" si="11"/>
        <v>3.5489999999999999</v>
      </c>
      <c r="H65" s="466"/>
      <c r="I65" s="477">
        <f>UT!Y351</f>
        <v>546</v>
      </c>
      <c r="J65" s="458">
        <f>UT!Z351</f>
        <v>1.6380000000000001</v>
      </c>
      <c r="K65" s="467">
        <f t="shared" si="12"/>
        <v>546</v>
      </c>
      <c r="L65" s="468">
        <f t="shared" si="13"/>
        <v>1.6380000000000001</v>
      </c>
      <c r="M65" s="549">
        <f t="shared" si="4"/>
        <v>0.13083189355683275</v>
      </c>
    </row>
    <row r="66" spans="1:13" ht="15.75">
      <c r="A66" s="569" t="s">
        <v>13</v>
      </c>
      <c r="B66" s="569"/>
      <c r="C66" s="463">
        <f t="shared" ref="C66:L66" si="15">SUM(C22:C65)</f>
        <v>32.33</v>
      </c>
      <c r="D66" s="478">
        <f t="shared" si="15"/>
        <v>18034</v>
      </c>
      <c r="E66" s="463">
        <f t="shared" si="15"/>
        <v>354.98379999999997</v>
      </c>
      <c r="F66" s="478">
        <f t="shared" si="15"/>
        <v>18034</v>
      </c>
      <c r="G66" s="463">
        <f t="shared" si="15"/>
        <v>387.31379999999996</v>
      </c>
      <c r="H66" s="463">
        <f t="shared" si="15"/>
        <v>32.33</v>
      </c>
      <c r="I66" s="478">
        <f t="shared" si="15"/>
        <v>16904</v>
      </c>
      <c r="J66" s="463">
        <f t="shared" si="15"/>
        <v>300.69929999999999</v>
      </c>
      <c r="K66" s="478">
        <f t="shared" si="15"/>
        <v>2583</v>
      </c>
      <c r="L66" s="463">
        <f t="shared" si="15"/>
        <v>333.02929999999998</v>
      </c>
      <c r="M66" s="549">
        <f t="shared" si="4"/>
        <v>26.600032923630359</v>
      </c>
    </row>
    <row r="67" spans="1:13" ht="18.75">
      <c r="A67" s="566" t="s">
        <v>383</v>
      </c>
      <c r="B67" s="566"/>
      <c r="C67" s="566"/>
      <c r="D67" s="566"/>
      <c r="E67" s="566"/>
      <c r="F67" s="566"/>
      <c r="G67" s="566"/>
      <c r="H67" s="566"/>
      <c r="I67" s="566"/>
      <c r="J67" s="566"/>
      <c r="K67" s="566"/>
      <c r="L67" s="566"/>
      <c r="M67" s="566"/>
    </row>
    <row r="68" spans="1:13" ht="15.75">
      <c r="A68" s="464">
        <v>22</v>
      </c>
      <c r="B68" s="465" t="s">
        <v>384</v>
      </c>
      <c r="C68" s="466">
        <f>UT!L263</f>
        <v>135.07400000000001</v>
      </c>
      <c r="D68" s="469">
        <f>UT!P263</f>
        <v>129</v>
      </c>
      <c r="E68" s="466">
        <f>UT!Q263</f>
        <v>403.00479999999993</v>
      </c>
      <c r="F68" s="467">
        <f>D68</f>
        <v>129</v>
      </c>
      <c r="G68" s="468">
        <f>C68+E68</f>
        <v>538.0788</v>
      </c>
      <c r="H68" s="466">
        <f>UT!U263</f>
        <v>135.07400000000001</v>
      </c>
      <c r="I68" s="469">
        <f>UT!Y263</f>
        <v>129</v>
      </c>
      <c r="J68" s="466">
        <f>UT!Z263</f>
        <v>390.28</v>
      </c>
      <c r="K68" s="467">
        <f t="shared" ref="K68:K80" si="16">I68</f>
        <v>129</v>
      </c>
      <c r="L68" s="468">
        <f t="shared" ref="L68:L80" si="17">H68+J68</f>
        <v>525.35400000000004</v>
      </c>
      <c r="M68" s="549">
        <f t="shared" si="4"/>
        <v>41.961574241548426</v>
      </c>
    </row>
    <row r="69" spans="1:13" ht="15.75">
      <c r="A69" s="464">
        <f>A68+1</f>
        <v>23</v>
      </c>
      <c r="B69" s="470" t="s">
        <v>385</v>
      </c>
      <c r="C69" s="466">
        <f>UT!D355+UT!D357</f>
        <v>79.5</v>
      </c>
      <c r="D69" s="469"/>
      <c r="E69" s="466"/>
      <c r="F69" s="467">
        <f>D69</f>
        <v>0</v>
      </c>
      <c r="G69" s="468">
        <f>C69+E69</f>
        <v>79.5</v>
      </c>
      <c r="H69" s="466">
        <f>UT!U357</f>
        <v>71.5</v>
      </c>
      <c r="I69" s="469"/>
      <c r="J69" s="466"/>
      <c r="K69" s="467">
        <f t="shared" si="16"/>
        <v>0</v>
      </c>
      <c r="L69" s="468">
        <f t="shared" si="17"/>
        <v>71.5</v>
      </c>
      <c r="M69" s="549">
        <f t="shared" si="4"/>
        <v>5.7109159885919061</v>
      </c>
    </row>
    <row r="70" spans="1:13" ht="15.75">
      <c r="A70" s="464">
        <f t="shared" ref="A70:A87" si="18">A69+1</f>
        <v>24</v>
      </c>
      <c r="B70" s="470" t="s">
        <v>386</v>
      </c>
      <c r="C70" s="466">
        <f>UT!D360</f>
        <v>108.53</v>
      </c>
      <c r="D70" s="469"/>
      <c r="E70" s="466"/>
      <c r="F70" s="467">
        <f>D70</f>
        <v>0</v>
      </c>
      <c r="G70" s="468">
        <f>C70+E70</f>
        <v>108.53</v>
      </c>
      <c r="H70" s="466">
        <v>108.53</v>
      </c>
      <c r="I70" s="469"/>
      <c r="J70" s="466"/>
      <c r="K70" s="467">
        <f t="shared" si="16"/>
        <v>0</v>
      </c>
      <c r="L70" s="468">
        <f t="shared" si="17"/>
        <v>108.53</v>
      </c>
      <c r="M70" s="549">
        <f t="shared" si="4"/>
        <v>8.6686113600262882</v>
      </c>
    </row>
    <row r="71" spans="1:13" ht="15.75">
      <c r="A71" s="464">
        <f t="shared" si="18"/>
        <v>25</v>
      </c>
      <c r="B71" s="470" t="s">
        <v>387</v>
      </c>
      <c r="C71" s="466"/>
      <c r="D71" s="469"/>
      <c r="E71" s="466"/>
      <c r="F71" s="467">
        <f t="shared" ref="F71:F80" si="19">D71</f>
        <v>0</v>
      </c>
      <c r="G71" s="468">
        <f t="shared" ref="G71:G80" si="20">C71+E71</f>
        <v>0</v>
      </c>
      <c r="H71" s="466"/>
      <c r="I71" s="469"/>
      <c r="J71" s="466"/>
      <c r="K71" s="467">
        <f t="shared" si="16"/>
        <v>0</v>
      </c>
      <c r="L71" s="468">
        <f t="shared" si="17"/>
        <v>0</v>
      </c>
      <c r="M71" s="549">
        <f t="shared" si="4"/>
        <v>0</v>
      </c>
    </row>
    <row r="72" spans="1:13" ht="15.75">
      <c r="A72" s="464">
        <f t="shared" si="18"/>
        <v>26</v>
      </c>
      <c r="B72" s="470" t="s">
        <v>388</v>
      </c>
      <c r="C72" s="466"/>
      <c r="D72" s="469"/>
      <c r="E72" s="466"/>
      <c r="F72" s="467">
        <f t="shared" si="19"/>
        <v>0</v>
      </c>
      <c r="G72" s="468">
        <f t="shared" si="20"/>
        <v>0</v>
      </c>
      <c r="H72" s="466"/>
      <c r="I72" s="469"/>
      <c r="J72" s="466"/>
      <c r="K72" s="467">
        <f t="shared" si="16"/>
        <v>0</v>
      </c>
      <c r="L72" s="468">
        <f t="shared" si="17"/>
        <v>0</v>
      </c>
      <c r="M72" s="549">
        <f t="shared" ref="M72:M84" si="21">L72/$L$89*100</f>
        <v>0</v>
      </c>
    </row>
    <row r="73" spans="1:13" ht="15.75">
      <c r="A73" s="464">
        <f t="shared" si="18"/>
        <v>27</v>
      </c>
      <c r="B73" s="470" t="s">
        <v>389</v>
      </c>
      <c r="C73" s="466"/>
      <c r="D73" s="469"/>
      <c r="E73" s="466"/>
      <c r="F73" s="467">
        <f t="shared" si="19"/>
        <v>0</v>
      </c>
      <c r="G73" s="468">
        <f t="shared" si="20"/>
        <v>0</v>
      </c>
      <c r="H73" s="466"/>
      <c r="I73" s="469"/>
      <c r="J73" s="466"/>
      <c r="K73" s="467">
        <f t="shared" si="16"/>
        <v>0</v>
      </c>
      <c r="L73" s="468">
        <f t="shared" si="17"/>
        <v>0</v>
      </c>
      <c r="M73" s="549">
        <f t="shared" si="21"/>
        <v>0</v>
      </c>
    </row>
    <row r="74" spans="1:13" ht="15.75">
      <c r="A74" s="464">
        <f t="shared" si="18"/>
        <v>28</v>
      </c>
      <c r="B74" s="470" t="s">
        <v>390</v>
      </c>
      <c r="C74" s="466"/>
      <c r="D74" s="469"/>
      <c r="E74" s="466"/>
      <c r="F74" s="467">
        <f t="shared" si="19"/>
        <v>0</v>
      </c>
      <c r="G74" s="468">
        <f t="shared" si="20"/>
        <v>0</v>
      </c>
      <c r="H74" s="466"/>
      <c r="I74" s="469"/>
      <c r="J74" s="466"/>
      <c r="K74" s="467">
        <f t="shared" si="16"/>
        <v>0</v>
      </c>
      <c r="L74" s="468">
        <f t="shared" si="17"/>
        <v>0</v>
      </c>
      <c r="M74" s="549">
        <f t="shared" si="21"/>
        <v>0</v>
      </c>
    </row>
    <row r="75" spans="1:13" ht="15.75">
      <c r="A75" s="464">
        <f t="shared" si="18"/>
        <v>29</v>
      </c>
      <c r="B75" s="470" t="s">
        <v>391</v>
      </c>
      <c r="C75" s="466"/>
      <c r="D75" s="469">
        <f>UT!P375</f>
        <v>42</v>
      </c>
      <c r="E75" s="466">
        <f>UT!Q375</f>
        <v>23.1</v>
      </c>
      <c r="F75" s="467">
        <f t="shared" si="19"/>
        <v>42</v>
      </c>
      <c r="G75" s="468">
        <f t="shared" si="20"/>
        <v>23.1</v>
      </c>
      <c r="H75" s="466"/>
      <c r="I75" s="469">
        <f>UT!Y375</f>
        <v>42</v>
      </c>
      <c r="J75" s="466">
        <f>UT!Z375</f>
        <v>23.1</v>
      </c>
      <c r="K75" s="467">
        <f t="shared" si="16"/>
        <v>42</v>
      </c>
      <c r="L75" s="468">
        <f t="shared" si="17"/>
        <v>23.1</v>
      </c>
      <c r="M75" s="549">
        <f t="shared" si="21"/>
        <v>1.8450651655450776</v>
      </c>
    </row>
    <row r="76" spans="1:13" ht="15.75">
      <c r="A76" s="567">
        <f t="shared" si="18"/>
        <v>30</v>
      </c>
      <c r="B76" s="470" t="s">
        <v>392</v>
      </c>
      <c r="C76" s="466"/>
      <c r="D76" s="469"/>
      <c r="E76" s="466"/>
      <c r="F76" s="467">
        <f t="shared" si="19"/>
        <v>0</v>
      </c>
      <c r="G76" s="468">
        <f t="shared" si="20"/>
        <v>0</v>
      </c>
      <c r="H76" s="466"/>
      <c r="I76" s="469"/>
      <c r="J76" s="466"/>
      <c r="K76" s="467">
        <f t="shared" si="16"/>
        <v>0</v>
      </c>
      <c r="L76" s="468">
        <f t="shared" si="17"/>
        <v>0</v>
      </c>
      <c r="M76" s="549">
        <f t="shared" si="21"/>
        <v>0</v>
      </c>
    </row>
    <row r="77" spans="1:13" ht="15.75">
      <c r="A77" s="567"/>
      <c r="B77" s="470" t="s">
        <v>393</v>
      </c>
      <c r="C77" s="466"/>
      <c r="D77" s="469"/>
      <c r="E77" s="466"/>
      <c r="F77" s="467">
        <f t="shared" si="19"/>
        <v>0</v>
      </c>
      <c r="G77" s="468">
        <f t="shared" si="20"/>
        <v>0</v>
      </c>
      <c r="H77" s="466"/>
      <c r="I77" s="469">
        <f>[18]State!Y367</f>
        <v>0</v>
      </c>
      <c r="J77" s="466">
        <f>[18]State!Z367</f>
        <v>0</v>
      </c>
      <c r="K77" s="467">
        <f t="shared" si="16"/>
        <v>0</v>
      </c>
      <c r="L77" s="468">
        <f t="shared" si="17"/>
        <v>0</v>
      </c>
      <c r="M77" s="549">
        <f t="shared" si="21"/>
        <v>0</v>
      </c>
    </row>
    <row r="78" spans="1:13" ht="15.75">
      <c r="A78" s="567"/>
      <c r="B78" s="470" t="s">
        <v>394</v>
      </c>
      <c r="C78" s="466"/>
      <c r="D78" s="469"/>
      <c r="E78" s="466"/>
      <c r="F78" s="467">
        <f t="shared" si="19"/>
        <v>0</v>
      </c>
      <c r="G78" s="468">
        <f t="shared" si="20"/>
        <v>0</v>
      </c>
      <c r="H78" s="466"/>
      <c r="I78" s="469"/>
      <c r="J78" s="458"/>
      <c r="K78" s="467">
        <f t="shared" si="16"/>
        <v>0</v>
      </c>
      <c r="L78" s="468">
        <f t="shared" si="17"/>
        <v>0</v>
      </c>
      <c r="M78" s="549">
        <f t="shared" si="21"/>
        <v>0</v>
      </c>
    </row>
    <row r="79" spans="1:13" ht="15.75">
      <c r="A79" s="464">
        <f>A76+1</f>
        <v>31</v>
      </c>
      <c r="B79" s="470" t="s">
        <v>395</v>
      </c>
      <c r="C79" s="466"/>
      <c r="D79" s="469"/>
      <c r="E79" s="466"/>
      <c r="F79" s="467">
        <f t="shared" si="19"/>
        <v>0</v>
      </c>
      <c r="G79" s="468">
        <f t="shared" si="20"/>
        <v>0</v>
      </c>
      <c r="H79" s="466"/>
      <c r="I79" s="469"/>
      <c r="J79" s="466"/>
      <c r="K79" s="467">
        <f t="shared" si="16"/>
        <v>0</v>
      </c>
      <c r="L79" s="468">
        <f t="shared" si="17"/>
        <v>0</v>
      </c>
      <c r="M79" s="549">
        <f t="shared" si="21"/>
        <v>0</v>
      </c>
    </row>
    <row r="80" spans="1:13" ht="15.75">
      <c r="A80" s="567">
        <f t="shared" si="18"/>
        <v>32</v>
      </c>
      <c r="B80" s="465" t="s">
        <v>396</v>
      </c>
      <c r="C80" s="466"/>
      <c r="D80" s="469">
        <f>UT!P335</f>
        <v>91</v>
      </c>
      <c r="E80" s="466">
        <f>UT!Q335</f>
        <v>6.8249999999999993</v>
      </c>
      <c r="F80" s="467">
        <f t="shared" si="19"/>
        <v>91</v>
      </c>
      <c r="G80" s="468">
        <f t="shared" si="20"/>
        <v>6.8249999999999993</v>
      </c>
      <c r="H80" s="466"/>
      <c r="I80" s="469">
        <f>UT!Y335</f>
        <v>91</v>
      </c>
      <c r="J80" s="466">
        <f>UT!Z335</f>
        <v>6.8249999999999993</v>
      </c>
      <c r="K80" s="467">
        <f t="shared" si="16"/>
        <v>91</v>
      </c>
      <c r="L80" s="468">
        <f t="shared" si="17"/>
        <v>6.8249999999999993</v>
      </c>
      <c r="M80" s="549">
        <f t="shared" si="21"/>
        <v>0.54513288982013652</v>
      </c>
    </row>
    <row r="81" spans="1:13" ht="15.75">
      <c r="A81" s="567"/>
      <c r="B81" s="471" t="s">
        <v>397</v>
      </c>
      <c r="C81" s="479" t="s">
        <v>398</v>
      </c>
      <c r="D81" s="469"/>
      <c r="E81" s="466" t="s">
        <v>399</v>
      </c>
      <c r="F81" s="467"/>
      <c r="G81" s="468"/>
      <c r="H81" s="479" t="s">
        <v>398</v>
      </c>
      <c r="I81" s="469"/>
      <c r="J81" s="466"/>
      <c r="K81" s="467"/>
      <c r="L81" s="468"/>
      <c r="M81" s="549">
        <f t="shared" si="21"/>
        <v>0</v>
      </c>
    </row>
    <row r="82" spans="1:13" ht="15.75">
      <c r="A82" s="464">
        <f>A80+1</f>
        <v>33</v>
      </c>
      <c r="B82" s="480" t="s">
        <v>400</v>
      </c>
      <c r="C82" s="466"/>
      <c r="D82" s="462"/>
      <c r="E82" s="458"/>
      <c r="F82" s="467">
        <f t="shared" ref="F82:F84" si="22">D82</f>
        <v>0</v>
      </c>
      <c r="G82" s="468">
        <f t="shared" ref="G82:G84" si="23">C82+E82</f>
        <v>0</v>
      </c>
      <c r="H82" s="466"/>
      <c r="I82" s="462"/>
      <c r="J82" s="458"/>
      <c r="K82" s="467">
        <f t="shared" ref="K82:K84" si="24">I82</f>
        <v>0</v>
      </c>
      <c r="L82" s="468">
        <f t="shared" ref="L82:L84" si="25">H82+J82</f>
        <v>0</v>
      </c>
      <c r="M82" s="549">
        <f t="shared" si="21"/>
        <v>0</v>
      </c>
    </row>
    <row r="83" spans="1:13" ht="15.75">
      <c r="A83" s="464">
        <f t="shared" si="18"/>
        <v>34</v>
      </c>
      <c r="B83" s="480" t="s">
        <v>401</v>
      </c>
      <c r="C83" s="466"/>
      <c r="D83" s="462"/>
      <c r="E83" s="458"/>
      <c r="F83" s="467">
        <f t="shared" si="22"/>
        <v>0</v>
      </c>
      <c r="G83" s="468">
        <f t="shared" si="23"/>
        <v>0</v>
      </c>
      <c r="H83" s="466"/>
      <c r="I83" s="462"/>
      <c r="J83" s="458"/>
      <c r="K83" s="467">
        <f t="shared" si="24"/>
        <v>0</v>
      </c>
      <c r="L83" s="468">
        <f t="shared" si="25"/>
        <v>0</v>
      </c>
      <c r="M83" s="549">
        <f t="shared" si="21"/>
        <v>0</v>
      </c>
    </row>
    <row r="84" spans="1:13" ht="31.5">
      <c r="A84" s="464">
        <f t="shared" si="18"/>
        <v>35</v>
      </c>
      <c r="B84" s="470" t="s">
        <v>402</v>
      </c>
      <c r="C84" s="466"/>
      <c r="D84" s="462"/>
      <c r="E84" s="458"/>
      <c r="F84" s="467">
        <f t="shared" si="22"/>
        <v>0</v>
      </c>
      <c r="G84" s="468">
        <f t="shared" si="23"/>
        <v>0</v>
      </c>
      <c r="H84" s="466"/>
      <c r="I84" s="462"/>
      <c r="J84" s="458"/>
      <c r="K84" s="467">
        <f t="shared" si="24"/>
        <v>0</v>
      </c>
      <c r="L84" s="468">
        <f t="shared" si="25"/>
        <v>0</v>
      </c>
      <c r="M84" s="549">
        <f t="shared" si="21"/>
        <v>0</v>
      </c>
    </row>
    <row r="85" spans="1:13" ht="31.5">
      <c r="A85" s="464">
        <f t="shared" si="18"/>
        <v>36</v>
      </c>
      <c r="B85" s="470" t="s">
        <v>403</v>
      </c>
      <c r="C85" s="571" t="s">
        <v>404</v>
      </c>
      <c r="D85" s="571"/>
      <c r="E85" s="571"/>
      <c r="F85" s="571"/>
      <c r="G85" s="571"/>
      <c r="H85" s="571"/>
      <c r="I85" s="571"/>
      <c r="J85" s="571"/>
      <c r="K85" s="571"/>
      <c r="L85" s="571"/>
      <c r="M85" s="547"/>
    </row>
    <row r="86" spans="1:13" ht="15.75">
      <c r="A86" s="464">
        <f t="shared" si="18"/>
        <v>37</v>
      </c>
      <c r="B86" s="481" t="s">
        <v>405</v>
      </c>
      <c r="C86" s="568" t="s">
        <v>406</v>
      </c>
      <c r="D86" s="568"/>
      <c r="E86" s="568"/>
      <c r="F86" s="568"/>
      <c r="G86" s="568"/>
      <c r="H86" s="568"/>
      <c r="I86" s="568"/>
      <c r="J86" s="568"/>
      <c r="K86" s="568"/>
      <c r="L86" s="568"/>
      <c r="M86" s="547"/>
    </row>
    <row r="87" spans="1:13" ht="15.75">
      <c r="A87" s="464">
        <f t="shared" si="18"/>
        <v>38</v>
      </c>
      <c r="B87" s="470" t="s">
        <v>407</v>
      </c>
      <c r="C87" s="568" t="s">
        <v>408</v>
      </c>
      <c r="D87" s="568"/>
      <c r="E87" s="568"/>
      <c r="F87" s="568"/>
      <c r="G87" s="568"/>
      <c r="H87" s="568"/>
      <c r="I87" s="568"/>
      <c r="J87" s="568"/>
      <c r="K87" s="568"/>
      <c r="L87" s="568"/>
      <c r="M87" s="547"/>
    </row>
    <row r="88" spans="1:13" ht="15.75">
      <c r="A88" s="482"/>
      <c r="B88" s="483" t="s">
        <v>315</v>
      </c>
      <c r="C88" s="484">
        <f>SUM(C68:C87)</f>
        <v>323.10400000000004</v>
      </c>
      <c r="D88" s="485">
        <f t="shared" ref="D88:I88" si="26">SUM(D68:D87)</f>
        <v>262</v>
      </c>
      <c r="E88" s="484">
        <f>SUM(E68:E87)</f>
        <v>432.92979999999994</v>
      </c>
      <c r="F88" s="485">
        <f t="shared" si="26"/>
        <v>262</v>
      </c>
      <c r="G88" s="484">
        <f>SUM(G68:G87)</f>
        <v>756.03380000000004</v>
      </c>
      <c r="H88" s="484">
        <f>SUM(H68:H87)</f>
        <v>315.10400000000004</v>
      </c>
      <c r="I88" s="485">
        <f t="shared" si="26"/>
        <v>262</v>
      </c>
      <c r="J88" s="484">
        <f>SUM(J68:J87)</f>
        <v>420.20499999999998</v>
      </c>
      <c r="K88" s="485">
        <f>SUM(K68:K87)</f>
        <v>262</v>
      </c>
      <c r="L88" s="484">
        <f>SUM(L68:L87)</f>
        <v>735.30900000000008</v>
      </c>
      <c r="M88" s="549">
        <f t="shared" ref="M88:M89" si="27">L88/$L$89*100</f>
        <v>58.731299645531841</v>
      </c>
    </row>
    <row r="89" spans="1:13" ht="15.75">
      <c r="A89" s="482"/>
      <c r="B89" s="486" t="s">
        <v>409</v>
      </c>
      <c r="C89" s="484">
        <f>C20+C66+C88</f>
        <v>392.05400000000003</v>
      </c>
      <c r="D89" s="485">
        <f t="shared" ref="D89:L89" si="28">D20+D66+D88</f>
        <v>40670</v>
      </c>
      <c r="E89" s="484">
        <f t="shared" si="28"/>
        <v>935.65959999999995</v>
      </c>
      <c r="F89" s="485">
        <f t="shared" si="28"/>
        <v>40670</v>
      </c>
      <c r="G89" s="484">
        <f>G20+G66+G88</f>
        <v>1327.7136</v>
      </c>
      <c r="H89" s="484">
        <f t="shared" si="28"/>
        <v>384.05400000000003</v>
      </c>
      <c r="I89" s="485">
        <f>Y20+Y66+Y88</f>
        <v>0</v>
      </c>
      <c r="J89" s="484">
        <f t="shared" si="28"/>
        <v>867.93429999999989</v>
      </c>
      <c r="K89" s="485">
        <f t="shared" si="28"/>
        <v>25216</v>
      </c>
      <c r="L89" s="557">
        <f t="shared" si="28"/>
        <v>1251.9883</v>
      </c>
      <c r="M89" s="552">
        <f t="shared" si="27"/>
        <v>100</v>
      </c>
    </row>
    <row r="91" spans="1:13">
      <c r="C91" s="487"/>
      <c r="H91" s="487"/>
    </row>
    <row r="92" spans="1:13" hidden="1">
      <c r="C92" s="487">
        <f>UT!L403</f>
        <v>392.05400000000003</v>
      </c>
      <c r="D92" s="488"/>
      <c r="E92" s="487">
        <f>UT!Q403</f>
        <v>935.65959999999995</v>
      </c>
      <c r="F92" s="488"/>
      <c r="G92" s="487">
        <f>UT!S403</f>
        <v>1327.7135999999998</v>
      </c>
      <c r="H92" s="487">
        <f>UT!U403</f>
        <v>384.05400000000003</v>
      </c>
      <c r="I92" s="488"/>
      <c r="J92" s="487">
        <f>UT!Z403</f>
        <v>867.92729999999995</v>
      </c>
      <c r="K92" s="488"/>
      <c r="L92" s="487">
        <f>UT!AB403</f>
        <v>1251.9812999999999</v>
      </c>
    </row>
    <row r="93" spans="1:13">
      <c r="C93" s="487">
        <f>C89-C92</f>
        <v>0</v>
      </c>
      <c r="G93" s="487">
        <f>G89-G92</f>
        <v>0</v>
      </c>
    </row>
    <row r="94" spans="1:13">
      <c r="C94" s="487"/>
      <c r="H94" s="487"/>
    </row>
    <row r="95" spans="1:13">
      <c r="C95" s="487"/>
    </row>
  </sheetData>
  <mergeCells count="25">
    <mergeCell ref="A76:A78"/>
    <mergeCell ref="A80:A81"/>
    <mergeCell ref="C85:L85"/>
    <mergeCell ref="C86:L86"/>
    <mergeCell ref="C87:L87"/>
    <mergeCell ref="A67:M67"/>
    <mergeCell ref="A6:M6"/>
    <mergeCell ref="A8:A12"/>
    <mergeCell ref="A18:A19"/>
    <mergeCell ref="C19:L19"/>
    <mergeCell ref="A20:B20"/>
    <mergeCell ref="A21:M21"/>
    <mergeCell ref="A23:A49"/>
    <mergeCell ref="A52:A54"/>
    <mergeCell ref="C57:L57"/>
    <mergeCell ref="A62:A63"/>
    <mergeCell ref="A66:B66"/>
    <mergeCell ref="A1:L1"/>
    <mergeCell ref="A2:M2"/>
    <mergeCell ref="C3:G3"/>
    <mergeCell ref="H3:K3"/>
    <mergeCell ref="D4:E4"/>
    <mergeCell ref="F4:G4"/>
    <mergeCell ref="I4:J4"/>
    <mergeCell ref="K4:L4"/>
  </mergeCells>
  <pageMargins left="0.28999999999999998" right="0.7" top="0.53" bottom="0.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412"/>
  <sheetViews>
    <sheetView showZeros="0" zoomScale="85" zoomScaleNormal="85" workbookViewId="0">
      <pane xSplit="4" ySplit="6" topLeftCell="E253" activePane="bottomRight" state="frozen"/>
      <selection activeCell="AB245" sqref="AB245:AB260"/>
      <selection pane="topRight" activeCell="AB245" sqref="AB245:AB260"/>
      <selection pane="bottomLeft" activeCell="AB245" sqref="AB245:AB260"/>
      <selection pane="bottomRight" activeCell="L259" sqref="L259"/>
    </sheetView>
  </sheetViews>
  <sheetFormatPr defaultColWidth="9.140625" defaultRowHeight="12.75"/>
  <cols>
    <col min="1" max="1" width="6.85546875" style="45" bestFit="1" customWidth="1"/>
    <col min="2" max="2" width="53" style="46" customWidth="1"/>
    <col min="3" max="3" width="8.5703125" style="46" bestFit="1" customWidth="1"/>
    <col min="4" max="4" width="7.5703125" style="427" customWidth="1"/>
    <col min="5" max="5" width="8.5703125" style="46" bestFit="1" customWidth="1"/>
    <col min="6" max="6" width="7.5703125" style="209" customWidth="1"/>
    <col min="7" max="7" width="11.42578125" style="46" bestFit="1" customWidth="1"/>
    <col min="8" max="8" width="8.28515625" style="209" customWidth="1"/>
    <col min="9" max="9" width="7.7109375" style="46" bestFit="1" customWidth="1"/>
    <col min="10" max="10" width="7.5703125" style="427" customWidth="1"/>
    <col min="11" max="11" width="6" style="46" bestFit="1" customWidth="1"/>
    <col min="12" max="12" width="7.5703125" style="209" customWidth="1"/>
    <col min="13" max="13" width="6" style="46" bestFit="1" customWidth="1"/>
    <col min="14" max="14" width="4.28515625" style="427" customWidth="1"/>
    <col min="15" max="15" width="10.85546875" style="47" bestFit="1" customWidth="1"/>
    <col min="16" max="16" width="7.7109375" style="45" bestFit="1" customWidth="1"/>
    <col min="17" max="17" width="8.5703125" style="427" bestFit="1" customWidth="1"/>
    <col min="18" max="18" width="7.7109375" style="45" bestFit="1" customWidth="1"/>
    <col min="19" max="19" width="7.5703125" style="209" bestFit="1" customWidth="1"/>
    <col min="20" max="20" width="6" style="46" customWidth="1"/>
    <col min="21" max="21" width="7.5703125" style="427" bestFit="1" customWidth="1"/>
    <col min="22" max="22" width="6" style="46" customWidth="1"/>
    <col min="23" max="23" width="4.28515625" style="427" customWidth="1"/>
    <col min="24" max="24" width="10.28515625" style="46" customWidth="1"/>
    <col min="25" max="25" width="7" style="377" bestFit="1" customWidth="1"/>
    <col min="26" max="26" width="7.5703125" style="427" bestFit="1" customWidth="1"/>
    <col min="27" max="27" width="7" style="46" bestFit="1" customWidth="1"/>
    <col min="28" max="28" width="7.5703125" style="427" bestFit="1" customWidth="1"/>
    <col min="29" max="29" width="10.7109375" style="46" customWidth="1"/>
    <col min="30" max="30" width="14.28515625" style="46" customWidth="1"/>
    <col min="31" max="16384" width="9.140625" style="46"/>
  </cols>
  <sheetData>
    <row r="2" spans="1:29">
      <c r="A2" s="573" t="s">
        <v>293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</row>
    <row r="3" spans="1:29">
      <c r="A3" s="572" t="s">
        <v>289</v>
      </c>
      <c r="B3" s="572"/>
      <c r="C3" s="48"/>
      <c r="D3" s="422"/>
      <c r="E3" s="48"/>
      <c r="F3" s="206"/>
      <c r="G3" s="48"/>
      <c r="H3" s="206"/>
      <c r="I3" s="48"/>
      <c r="J3" s="422"/>
      <c r="K3" s="48"/>
      <c r="L3" s="206"/>
      <c r="M3" s="48"/>
      <c r="N3" s="422"/>
      <c r="O3" s="49"/>
      <c r="P3" s="50"/>
      <c r="Q3" s="422"/>
      <c r="R3" s="574" t="s">
        <v>288</v>
      </c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</row>
    <row r="4" spans="1:29">
      <c r="A4" s="575" t="s">
        <v>0</v>
      </c>
      <c r="B4" s="576" t="s">
        <v>1</v>
      </c>
      <c r="C4" s="576" t="s">
        <v>3</v>
      </c>
      <c r="D4" s="576"/>
      <c r="E4" s="576"/>
      <c r="F4" s="576"/>
      <c r="G4" s="576"/>
      <c r="H4" s="576"/>
      <c r="I4" s="576"/>
      <c r="J4" s="576"/>
      <c r="K4" s="576" t="s">
        <v>4</v>
      </c>
      <c r="L4" s="576"/>
      <c r="M4" s="576"/>
      <c r="N4" s="576"/>
      <c r="O4" s="576"/>
      <c r="P4" s="576"/>
      <c r="Q4" s="576"/>
      <c r="R4" s="576"/>
      <c r="S4" s="576"/>
      <c r="T4" s="576" t="s">
        <v>5</v>
      </c>
      <c r="U4" s="576"/>
      <c r="V4" s="576"/>
      <c r="W4" s="576"/>
      <c r="X4" s="576"/>
      <c r="Y4" s="576"/>
      <c r="Z4" s="576"/>
      <c r="AA4" s="576"/>
      <c r="AB4" s="577"/>
      <c r="AC4" s="576" t="s">
        <v>6</v>
      </c>
    </row>
    <row r="5" spans="1:29">
      <c r="A5" s="575"/>
      <c r="B5" s="576"/>
      <c r="C5" s="576" t="s">
        <v>7</v>
      </c>
      <c r="D5" s="576"/>
      <c r="E5" s="576" t="s">
        <v>8</v>
      </c>
      <c r="F5" s="576"/>
      <c r="G5" s="576"/>
      <c r="H5" s="576"/>
      <c r="I5" s="582" t="s">
        <v>9</v>
      </c>
      <c r="J5" s="582"/>
      <c r="K5" s="578" t="s">
        <v>10</v>
      </c>
      <c r="L5" s="581"/>
      <c r="M5" s="577" t="s">
        <v>281</v>
      </c>
      <c r="N5" s="580"/>
      <c r="O5" s="576" t="s">
        <v>12</v>
      </c>
      <c r="P5" s="576"/>
      <c r="Q5" s="576"/>
      <c r="R5" s="578" t="s">
        <v>13</v>
      </c>
      <c r="S5" s="581"/>
      <c r="T5" s="578" t="s">
        <v>10</v>
      </c>
      <c r="U5" s="581"/>
      <c r="V5" s="577" t="s">
        <v>281</v>
      </c>
      <c r="W5" s="580"/>
      <c r="X5" s="576" t="s">
        <v>12</v>
      </c>
      <c r="Y5" s="576"/>
      <c r="Z5" s="576"/>
      <c r="AA5" s="578" t="s">
        <v>13</v>
      </c>
      <c r="AB5" s="579"/>
      <c r="AC5" s="576"/>
    </row>
    <row r="6" spans="1:29">
      <c r="A6" s="575"/>
      <c r="B6" s="576"/>
      <c r="C6" s="51" t="s">
        <v>14</v>
      </c>
      <c r="D6" s="52" t="s">
        <v>15</v>
      </c>
      <c r="E6" s="51" t="s">
        <v>14</v>
      </c>
      <c r="F6" s="181" t="s">
        <v>16</v>
      </c>
      <c r="G6" s="51" t="s">
        <v>17</v>
      </c>
      <c r="H6" s="258" t="s">
        <v>18</v>
      </c>
      <c r="I6" s="51" t="s">
        <v>14</v>
      </c>
      <c r="J6" s="52" t="s">
        <v>16</v>
      </c>
      <c r="K6" s="51" t="s">
        <v>14</v>
      </c>
      <c r="L6" s="258" t="s">
        <v>16</v>
      </c>
      <c r="M6" s="51" t="s">
        <v>14</v>
      </c>
      <c r="N6" s="52" t="s">
        <v>16</v>
      </c>
      <c r="O6" s="56" t="s">
        <v>19</v>
      </c>
      <c r="P6" s="51" t="s">
        <v>14</v>
      </c>
      <c r="Q6" s="52" t="s">
        <v>16</v>
      </c>
      <c r="R6" s="51" t="s">
        <v>14</v>
      </c>
      <c r="S6" s="181" t="s">
        <v>16</v>
      </c>
      <c r="T6" s="51" t="s">
        <v>14</v>
      </c>
      <c r="U6" s="52" t="s">
        <v>16</v>
      </c>
      <c r="V6" s="51" t="s">
        <v>14</v>
      </c>
      <c r="W6" s="52" t="s">
        <v>16</v>
      </c>
      <c r="X6" s="55" t="s">
        <v>19</v>
      </c>
      <c r="Y6" s="51" t="s">
        <v>14</v>
      </c>
      <c r="Z6" s="52" t="s">
        <v>16</v>
      </c>
      <c r="AA6" s="51" t="s">
        <v>14</v>
      </c>
      <c r="AB6" s="431" t="s">
        <v>16</v>
      </c>
      <c r="AC6" s="576"/>
    </row>
    <row r="7" spans="1:29">
      <c r="A7" s="57" t="s">
        <v>20</v>
      </c>
      <c r="B7" s="58" t="s">
        <v>21</v>
      </c>
      <c r="C7" s="58"/>
      <c r="D7" s="52"/>
      <c r="E7" s="58"/>
      <c r="F7" s="181"/>
      <c r="G7" s="58"/>
      <c r="H7" s="169"/>
      <c r="I7" s="58"/>
      <c r="J7" s="52"/>
      <c r="K7" s="58"/>
      <c r="L7" s="169"/>
      <c r="M7" s="58"/>
      <c r="N7" s="52"/>
      <c r="O7" s="59"/>
      <c r="P7" s="54"/>
      <c r="Q7" s="52"/>
      <c r="R7" s="54"/>
      <c r="S7" s="181"/>
      <c r="T7" s="58"/>
      <c r="U7" s="52"/>
      <c r="V7" s="58"/>
      <c r="W7" s="52"/>
      <c r="X7" s="59"/>
      <c r="Y7" s="213"/>
      <c r="Z7" s="52"/>
      <c r="AA7" s="58"/>
      <c r="AB7" s="52"/>
      <c r="AC7" s="58"/>
    </row>
    <row r="8" spans="1:29">
      <c r="A8" s="57"/>
      <c r="B8" s="58" t="s">
        <v>22</v>
      </c>
      <c r="C8" s="58"/>
      <c r="D8" s="52"/>
      <c r="E8" s="58"/>
      <c r="F8" s="181"/>
      <c r="G8" s="58"/>
      <c r="H8" s="169"/>
      <c r="I8" s="58"/>
      <c r="J8" s="52"/>
      <c r="K8" s="58"/>
      <c r="L8" s="169"/>
      <c r="M8" s="58"/>
      <c r="N8" s="52"/>
      <c r="O8" s="59"/>
      <c r="P8" s="54"/>
      <c r="Q8" s="52"/>
      <c r="R8" s="54"/>
      <c r="S8" s="181"/>
      <c r="T8" s="58"/>
      <c r="U8" s="52"/>
      <c r="V8" s="58"/>
      <c r="W8" s="52"/>
      <c r="X8" s="59"/>
      <c r="Y8" s="213"/>
      <c r="Z8" s="52"/>
      <c r="AA8" s="58"/>
      <c r="AB8" s="52"/>
      <c r="AC8" s="58"/>
    </row>
    <row r="9" spans="1:29">
      <c r="A9" s="60">
        <v>1</v>
      </c>
      <c r="B9" s="58" t="s">
        <v>23</v>
      </c>
      <c r="C9" s="58"/>
      <c r="D9" s="52"/>
      <c r="E9" s="58"/>
      <c r="F9" s="181"/>
      <c r="G9" s="58"/>
      <c r="H9" s="169"/>
      <c r="I9" s="58"/>
      <c r="J9" s="52"/>
      <c r="K9" s="58"/>
      <c r="L9" s="169"/>
      <c r="M9" s="58"/>
      <c r="N9" s="52"/>
      <c r="O9" s="59"/>
      <c r="P9" s="54"/>
      <c r="Q9" s="52"/>
      <c r="R9" s="54"/>
      <c r="S9" s="181"/>
      <c r="T9" s="58"/>
      <c r="U9" s="52"/>
      <c r="V9" s="58"/>
      <c r="W9" s="52"/>
      <c r="X9" s="59"/>
      <c r="Y9" s="213"/>
      <c r="Z9" s="52"/>
      <c r="AA9" s="58"/>
      <c r="AB9" s="52"/>
      <c r="AC9" s="58"/>
    </row>
    <row r="10" spans="1:29">
      <c r="A10" s="61">
        <v>1.01</v>
      </c>
      <c r="B10" s="62" t="s">
        <v>24</v>
      </c>
      <c r="C10" s="62"/>
      <c r="D10" s="92"/>
      <c r="E10" s="62"/>
      <c r="F10" s="180"/>
      <c r="G10" s="62"/>
      <c r="H10" s="167"/>
      <c r="I10" s="62"/>
      <c r="J10" s="92"/>
      <c r="K10" s="62"/>
      <c r="L10" s="167"/>
      <c r="M10" s="62"/>
      <c r="N10" s="92"/>
      <c r="O10" s="31"/>
      <c r="P10" s="63"/>
      <c r="Q10" s="92"/>
      <c r="R10" s="63"/>
      <c r="S10" s="180"/>
      <c r="T10" s="62"/>
      <c r="U10" s="92"/>
      <c r="V10" s="62"/>
      <c r="W10" s="92"/>
      <c r="X10" s="31"/>
      <c r="Y10" s="214"/>
      <c r="Z10" s="92"/>
      <c r="AA10" s="62"/>
      <c r="AB10" s="92"/>
      <c r="AC10" s="62"/>
    </row>
    <row r="11" spans="1:29">
      <c r="A11" s="57">
        <v>1.02</v>
      </c>
      <c r="B11" s="62" t="s">
        <v>25</v>
      </c>
      <c r="C11" s="62"/>
      <c r="D11" s="92"/>
      <c r="E11" s="62"/>
      <c r="F11" s="180"/>
      <c r="G11" s="62"/>
      <c r="H11" s="167"/>
      <c r="I11" s="62"/>
      <c r="J11" s="92"/>
      <c r="K11" s="62"/>
      <c r="L11" s="167"/>
      <c r="M11" s="62"/>
      <c r="N11" s="92"/>
      <c r="O11" s="31"/>
      <c r="P11" s="63"/>
      <c r="Q11" s="92"/>
      <c r="R11" s="63"/>
      <c r="S11" s="180"/>
      <c r="T11" s="62"/>
      <c r="U11" s="92"/>
      <c r="V11" s="62"/>
      <c r="W11" s="92"/>
      <c r="X11" s="31"/>
      <c r="Y11" s="214"/>
      <c r="Z11" s="92"/>
      <c r="AA11" s="62"/>
      <c r="AB11" s="92"/>
      <c r="AC11" s="62"/>
    </row>
    <row r="12" spans="1:29">
      <c r="A12" s="57">
        <v>1.03</v>
      </c>
      <c r="B12" s="62" t="s">
        <v>26</v>
      </c>
      <c r="C12" s="62"/>
      <c r="D12" s="92"/>
      <c r="E12" s="62"/>
      <c r="F12" s="180"/>
      <c r="G12" s="62"/>
      <c r="H12" s="167"/>
      <c r="I12" s="62"/>
      <c r="J12" s="92"/>
      <c r="K12" s="62"/>
      <c r="L12" s="167"/>
      <c r="M12" s="62"/>
      <c r="N12" s="92"/>
      <c r="O12" s="31"/>
      <c r="P12" s="63"/>
      <c r="Q12" s="92"/>
      <c r="R12" s="63"/>
      <c r="S12" s="180"/>
      <c r="T12" s="62"/>
      <c r="U12" s="92"/>
      <c r="V12" s="62"/>
      <c r="W12" s="92"/>
      <c r="X12" s="31"/>
      <c r="Y12" s="214"/>
      <c r="Z12" s="92"/>
      <c r="AA12" s="62"/>
      <c r="AB12" s="92"/>
      <c r="AC12" s="62"/>
    </row>
    <row r="13" spans="1:29">
      <c r="A13" s="57">
        <v>1.04</v>
      </c>
      <c r="B13" s="64" t="s">
        <v>27</v>
      </c>
      <c r="C13" s="64"/>
      <c r="D13" s="92"/>
      <c r="E13" s="64"/>
      <c r="F13" s="180"/>
      <c r="G13" s="64"/>
      <c r="H13" s="180"/>
      <c r="I13" s="64"/>
      <c r="J13" s="92"/>
      <c r="K13" s="64"/>
      <c r="L13" s="180"/>
      <c r="M13" s="64"/>
      <c r="N13" s="92"/>
      <c r="O13" s="31"/>
      <c r="P13" s="63"/>
      <c r="Q13" s="92"/>
      <c r="R13" s="63"/>
      <c r="S13" s="180"/>
      <c r="T13" s="64"/>
      <c r="U13" s="92"/>
      <c r="V13" s="64"/>
      <c r="W13" s="92"/>
      <c r="X13" s="31"/>
      <c r="Y13" s="215"/>
      <c r="Z13" s="92"/>
      <c r="AA13" s="64"/>
      <c r="AB13" s="92"/>
      <c r="AC13" s="64"/>
    </row>
    <row r="14" spans="1:29">
      <c r="A14" s="57">
        <v>1.05</v>
      </c>
      <c r="B14" s="64" t="s">
        <v>28</v>
      </c>
      <c r="C14" s="64"/>
      <c r="D14" s="92"/>
      <c r="E14" s="64"/>
      <c r="F14" s="180"/>
      <c r="G14" s="64"/>
      <c r="H14" s="180"/>
      <c r="I14" s="64"/>
      <c r="J14" s="92"/>
      <c r="K14" s="64"/>
      <c r="L14" s="180"/>
      <c r="M14" s="64"/>
      <c r="N14" s="92"/>
      <c r="O14" s="31"/>
      <c r="P14" s="63"/>
      <c r="Q14" s="92"/>
      <c r="R14" s="63"/>
      <c r="S14" s="180"/>
      <c r="T14" s="64"/>
      <c r="U14" s="92"/>
      <c r="V14" s="64"/>
      <c r="W14" s="92"/>
      <c r="X14" s="31"/>
      <c r="Y14" s="215"/>
      <c r="Z14" s="92"/>
      <c r="AA14" s="64"/>
      <c r="AB14" s="92"/>
      <c r="AC14" s="64"/>
    </row>
    <row r="15" spans="1:29">
      <c r="A15" s="57">
        <v>1.06</v>
      </c>
      <c r="B15" s="65" t="s">
        <v>29</v>
      </c>
      <c r="C15" s="65"/>
      <c r="D15" s="130"/>
      <c r="E15" s="67"/>
      <c r="F15" s="199"/>
      <c r="G15" s="65"/>
      <c r="H15" s="199"/>
      <c r="I15" s="65"/>
      <c r="J15" s="130"/>
      <c r="K15" s="65"/>
      <c r="L15" s="199"/>
      <c r="M15" s="65"/>
      <c r="N15" s="130"/>
      <c r="O15" s="66"/>
      <c r="P15" s="68"/>
      <c r="Q15" s="130"/>
      <c r="R15" s="68"/>
      <c r="S15" s="199"/>
      <c r="T15" s="65"/>
      <c r="U15" s="130"/>
      <c r="V15" s="65"/>
      <c r="W15" s="130"/>
      <c r="X15" s="66"/>
      <c r="Y15" s="216"/>
      <c r="Z15" s="130"/>
      <c r="AA15" s="65"/>
      <c r="AB15" s="130"/>
      <c r="AC15" s="65"/>
    </row>
    <row r="16" spans="1:29">
      <c r="A16" s="57">
        <v>1.07</v>
      </c>
      <c r="B16" s="65" t="s">
        <v>30</v>
      </c>
      <c r="C16" s="65"/>
      <c r="D16" s="130"/>
      <c r="E16" s="65"/>
      <c r="F16" s="199"/>
      <c r="G16" s="65"/>
      <c r="H16" s="199"/>
      <c r="I16" s="65"/>
      <c r="J16" s="130"/>
      <c r="K16" s="65"/>
      <c r="L16" s="199"/>
      <c r="M16" s="65"/>
      <c r="N16" s="130"/>
      <c r="O16" s="66"/>
      <c r="P16" s="68"/>
      <c r="Q16" s="130"/>
      <c r="R16" s="68"/>
      <c r="S16" s="199"/>
      <c r="T16" s="65"/>
      <c r="U16" s="130"/>
      <c r="V16" s="65"/>
      <c r="W16" s="130"/>
      <c r="X16" s="66"/>
      <c r="Y16" s="216"/>
      <c r="Z16" s="130"/>
      <c r="AA16" s="65"/>
      <c r="AB16" s="130"/>
      <c r="AC16" s="65"/>
    </row>
    <row r="17" spans="1:29">
      <c r="A17" s="60">
        <v>2</v>
      </c>
      <c r="B17" s="69" t="s">
        <v>31</v>
      </c>
      <c r="C17" s="69"/>
      <c r="D17" s="150"/>
      <c r="E17" s="69"/>
      <c r="F17" s="196"/>
      <c r="G17" s="69"/>
      <c r="H17" s="196"/>
      <c r="I17" s="69"/>
      <c r="J17" s="150"/>
      <c r="K17" s="69"/>
      <c r="L17" s="196"/>
      <c r="M17" s="69"/>
      <c r="N17" s="150"/>
      <c r="O17" s="70"/>
      <c r="P17" s="71"/>
      <c r="Q17" s="150"/>
      <c r="R17" s="71"/>
      <c r="S17" s="196"/>
      <c r="T17" s="69"/>
      <c r="U17" s="150"/>
      <c r="V17" s="69"/>
      <c r="W17" s="150"/>
      <c r="X17" s="70"/>
      <c r="Y17" s="217"/>
      <c r="Z17" s="150"/>
      <c r="AA17" s="69"/>
      <c r="AB17" s="150"/>
      <c r="AC17" s="69"/>
    </row>
    <row r="18" spans="1:29">
      <c r="A18" s="60"/>
      <c r="B18" s="69" t="s">
        <v>32</v>
      </c>
      <c r="C18" s="69"/>
      <c r="D18" s="150"/>
      <c r="E18" s="69"/>
      <c r="F18" s="196"/>
      <c r="G18" s="69"/>
      <c r="H18" s="196"/>
      <c r="I18" s="69"/>
      <c r="J18" s="150"/>
      <c r="K18" s="69"/>
      <c r="L18" s="196"/>
      <c r="M18" s="69"/>
      <c r="N18" s="150"/>
      <c r="O18" s="70"/>
      <c r="P18" s="71"/>
      <c r="Q18" s="150"/>
      <c r="R18" s="71"/>
      <c r="S18" s="196"/>
      <c r="T18" s="69"/>
      <c r="U18" s="150"/>
      <c r="V18" s="69"/>
      <c r="W18" s="150"/>
      <c r="X18" s="70"/>
      <c r="Y18" s="217"/>
      <c r="Z18" s="150"/>
      <c r="AA18" s="69"/>
      <c r="AB18" s="150"/>
      <c r="AC18" s="69"/>
    </row>
    <row r="19" spans="1:29">
      <c r="A19" s="57"/>
      <c r="B19" s="72" t="s">
        <v>33</v>
      </c>
      <c r="C19" s="72"/>
      <c r="D19" s="153"/>
      <c r="E19" s="72"/>
      <c r="F19" s="197"/>
      <c r="G19" s="72"/>
      <c r="H19" s="230"/>
      <c r="I19" s="72"/>
      <c r="J19" s="153"/>
      <c r="K19" s="72"/>
      <c r="L19" s="230"/>
      <c r="M19" s="72"/>
      <c r="N19" s="153"/>
      <c r="O19" s="73"/>
      <c r="P19" s="74"/>
      <c r="Q19" s="153"/>
      <c r="R19" s="74"/>
      <c r="S19" s="197"/>
      <c r="T19" s="72"/>
      <c r="U19" s="153"/>
      <c r="V19" s="72"/>
      <c r="W19" s="153"/>
      <c r="X19" s="73"/>
      <c r="Y19" s="218"/>
      <c r="Z19" s="153"/>
      <c r="AA19" s="72"/>
      <c r="AB19" s="153"/>
      <c r="AC19" s="72"/>
    </row>
    <row r="20" spans="1:29">
      <c r="A20" s="57">
        <v>2.0099999999999998</v>
      </c>
      <c r="B20" s="64" t="s">
        <v>34</v>
      </c>
      <c r="C20" s="64"/>
      <c r="D20" s="92"/>
      <c r="E20" s="64"/>
      <c r="F20" s="180"/>
      <c r="G20" s="64"/>
      <c r="H20" s="180"/>
      <c r="I20" s="64"/>
      <c r="J20" s="92"/>
      <c r="K20" s="64"/>
      <c r="L20" s="180"/>
      <c r="M20" s="64"/>
      <c r="N20" s="92"/>
      <c r="O20" s="75">
        <v>2</v>
      </c>
      <c r="P20" s="63"/>
      <c r="Q20" s="92"/>
      <c r="R20" s="63"/>
      <c r="S20" s="180"/>
      <c r="T20" s="64"/>
      <c r="U20" s="92"/>
      <c r="V20" s="64"/>
      <c r="W20" s="92"/>
      <c r="X20" s="75">
        <v>2</v>
      </c>
      <c r="Y20" s="215"/>
      <c r="Z20" s="92"/>
      <c r="AA20" s="64"/>
      <c r="AB20" s="92"/>
      <c r="AC20" s="64"/>
    </row>
    <row r="21" spans="1:29">
      <c r="A21" s="57">
        <v>2.02</v>
      </c>
      <c r="B21" s="64" t="s">
        <v>35</v>
      </c>
      <c r="C21" s="64"/>
      <c r="D21" s="92"/>
      <c r="E21" s="64"/>
      <c r="F21" s="180"/>
      <c r="G21" s="64"/>
      <c r="H21" s="180"/>
      <c r="I21" s="64"/>
      <c r="J21" s="92"/>
      <c r="K21" s="64"/>
      <c r="L21" s="180"/>
      <c r="M21" s="64"/>
      <c r="N21" s="92"/>
      <c r="O21" s="75">
        <v>3</v>
      </c>
      <c r="P21" s="63"/>
      <c r="Q21" s="92"/>
      <c r="R21" s="63"/>
      <c r="S21" s="180"/>
      <c r="T21" s="64"/>
      <c r="U21" s="92"/>
      <c r="V21" s="64"/>
      <c r="W21" s="92"/>
      <c r="X21" s="75">
        <v>3</v>
      </c>
      <c r="Y21" s="215"/>
      <c r="Z21" s="92"/>
      <c r="AA21" s="64"/>
      <c r="AB21" s="92"/>
      <c r="AC21" s="64"/>
    </row>
    <row r="22" spans="1:29">
      <c r="A22" s="57">
        <v>2.0299999999999998</v>
      </c>
      <c r="B22" s="64" t="s">
        <v>36</v>
      </c>
      <c r="C22" s="64"/>
      <c r="D22" s="92"/>
      <c r="E22" s="64"/>
      <c r="F22" s="180"/>
      <c r="G22" s="64"/>
      <c r="H22" s="180"/>
      <c r="I22" s="64"/>
      <c r="J22" s="92"/>
      <c r="K22" s="64"/>
      <c r="L22" s="180"/>
      <c r="M22" s="64"/>
      <c r="N22" s="92"/>
      <c r="O22" s="76">
        <v>0.375</v>
      </c>
      <c r="P22" s="63"/>
      <c r="Q22" s="92"/>
      <c r="R22" s="63"/>
      <c r="S22" s="180"/>
      <c r="T22" s="64"/>
      <c r="U22" s="92"/>
      <c r="V22" s="64"/>
      <c r="W22" s="92"/>
      <c r="X22" s="76">
        <v>0.375</v>
      </c>
      <c r="Y22" s="215"/>
      <c r="Z22" s="92"/>
      <c r="AA22" s="64"/>
      <c r="AB22" s="92"/>
      <c r="AC22" s="64"/>
    </row>
    <row r="23" spans="1:29">
      <c r="A23" s="57">
        <v>2.04</v>
      </c>
      <c r="B23" s="64" t="s">
        <v>37</v>
      </c>
      <c r="C23" s="64"/>
      <c r="D23" s="92"/>
      <c r="E23" s="64"/>
      <c r="F23" s="180"/>
      <c r="G23" s="64"/>
      <c r="H23" s="180"/>
      <c r="I23" s="64"/>
      <c r="J23" s="92"/>
      <c r="K23" s="64"/>
      <c r="L23" s="180"/>
      <c r="M23" s="64"/>
      <c r="N23" s="92"/>
      <c r="O23" s="34"/>
      <c r="P23" s="63"/>
      <c r="Q23" s="92"/>
      <c r="R23" s="63"/>
      <c r="S23" s="180"/>
      <c r="T23" s="64"/>
      <c r="U23" s="92"/>
      <c r="V23" s="64"/>
      <c r="W23" s="92"/>
      <c r="X23" s="34"/>
      <c r="Y23" s="215"/>
      <c r="Z23" s="92"/>
      <c r="AA23" s="64"/>
      <c r="AB23" s="92"/>
      <c r="AC23" s="64"/>
    </row>
    <row r="24" spans="1:29" s="269" customFormat="1">
      <c r="A24" s="265"/>
      <c r="B24" s="266" t="s">
        <v>38</v>
      </c>
      <c r="C24" s="266"/>
      <c r="D24" s="279"/>
      <c r="E24" s="266"/>
      <c r="F24" s="268"/>
      <c r="G24" s="266"/>
      <c r="H24" s="279"/>
      <c r="I24" s="266"/>
      <c r="J24" s="279"/>
      <c r="K24" s="266"/>
      <c r="L24" s="279"/>
      <c r="M24" s="266"/>
      <c r="N24" s="279"/>
      <c r="O24" s="266"/>
      <c r="P24" s="267"/>
      <c r="Q24" s="279" t="s">
        <v>413</v>
      </c>
      <c r="R24" s="267"/>
      <c r="S24" s="268"/>
      <c r="T24" s="266"/>
      <c r="U24" s="279"/>
      <c r="V24" s="266"/>
      <c r="W24" s="279"/>
      <c r="X24" s="266"/>
      <c r="Y24" s="280"/>
      <c r="Z24" s="279"/>
      <c r="AA24" s="266"/>
      <c r="AB24" s="279"/>
      <c r="AC24" s="266"/>
    </row>
    <row r="25" spans="1:29">
      <c r="A25" s="57"/>
      <c r="B25" s="72" t="s">
        <v>39</v>
      </c>
      <c r="C25" s="72"/>
      <c r="D25" s="153"/>
      <c r="E25" s="72"/>
      <c r="F25" s="197"/>
      <c r="G25" s="72"/>
      <c r="H25" s="230"/>
      <c r="I25" s="72"/>
      <c r="J25" s="153"/>
      <c r="K25" s="72"/>
      <c r="L25" s="230"/>
      <c r="M25" s="72"/>
      <c r="N25" s="153"/>
      <c r="O25" s="73"/>
      <c r="P25" s="74"/>
      <c r="Q25" s="153"/>
      <c r="R25" s="74"/>
      <c r="S25" s="197"/>
      <c r="T25" s="72"/>
      <c r="U25" s="153"/>
      <c r="V25" s="72"/>
      <c r="W25" s="153"/>
      <c r="X25" s="73"/>
      <c r="Y25" s="218"/>
      <c r="Z25" s="153"/>
      <c r="AA25" s="72"/>
      <c r="AB25" s="153"/>
      <c r="AC25" s="72"/>
    </row>
    <row r="26" spans="1:29">
      <c r="A26" s="57">
        <v>2.0499999999999998</v>
      </c>
      <c r="B26" s="77" t="s">
        <v>40</v>
      </c>
      <c r="C26" s="77"/>
      <c r="D26" s="235"/>
      <c r="E26" s="77"/>
      <c r="F26" s="201"/>
      <c r="G26" s="77"/>
      <c r="H26" s="201"/>
      <c r="I26" s="77"/>
      <c r="J26" s="235"/>
      <c r="K26" s="77"/>
      <c r="L26" s="201"/>
      <c r="M26" s="77"/>
      <c r="N26" s="235"/>
      <c r="O26" s="75">
        <v>9</v>
      </c>
      <c r="P26" s="79"/>
      <c r="Q26" s="235"/>
      <c r="R26" s="79"/>
      <c r="S26" s="201"/>
      <c r="T26" s="77"/>
      <c r="U26" s="235"/>
      <c r="V26" s="77"/>
      <c r="W26" s="235"/>
      <c r="X26" s="75">
        <v>9</v>
      </c>
      <c r="Y26" s="220"/>
      <c r="Z26" s="235"/>
      <c r="AA26" s="77"/>
      <c r="AB26" s="235"/>
      <c r="AC26" s="77"/>
    </row>
    <row r="27" spans="1:29">
      <c r="A27" s="57">
        <v>2.06</v>
      </c>
      <c r="B27" s="77" t="s">
        <v>41</v>
      </c>
      <c r="C27" s="77"/>
      <c r="D27" s="235"/>
      <c r="E27" s="77"/>
      <c r="F27" s="201"/>
      <c r="G27" s="77"/>
      <c r="H27" s="201"/>
      <c r="I27" s="77"/>
      <c r="J27" s="235"/>
      <c r="K27" s="77"/>
      <c r="L27" s="201"/>
      <c r="M27" s="77"/>
      <c r="N27" s="235"/>
      <c r="O27" s="75">
        <v>0.6</v>
      </c>
      <c r="P27" s="79"/>
      <c r="Q27" s="235"/>
      <c r="R27" s="79"/>
      <c r="S27" s="201"/>
      <c r="T27" s="77"/>
      <c r="U27" s="235"/>
      <c r="V27" s="77"/>
      <c r="W27" s="235"/>
      <c r="X27" s="75">
        <v>0.6</v>
      </c>
      <c r="Y27" s="220"/>
      <c r="Z27" s="235"/>
      <c r="AA27" s="77"/>
      <c r="AB27" s="235"/>
      <c r="AC27" s="77"/>
    </row>
    <row r="28" spans="1:29" ht="25.5">
      <c r="A28" s="57">
        <v>2.0699999999999998</v>
      </c>
      <c r="B28" s="77" t="s">
        <v>42</v>
      </c>
      <c r="C28" s="77"/>
      <c r="D28" s="235"/>
      <c r="E28" s="77"/>
      <c r="F28" s="201"/>
      <c r="G28" s="77"/>
      <c r="H28" s="201"/>
      <c r="I28" s="77"/>
      <c r="J28" s="235"/>
      <c r="K28" s="77"/>
      <c r="L28" s="201"/>
      <c r="M28" s="77"/>
      <c r="N28" s="235"/>
      <c r="O28" s="75">
        <v>0.5</v>
      </c>
      <c r="P28" s="79"/>
      <c r="Q28" s="235"/>
      <c r="R28" s="79"/>
      <c r="S28" s="201"/>
      <c r="T28" s="77"/>
      <c r="U28" s="235"/>
      <c r="V28" s="77"/>
      <c r="W28" s="235"/>
      <c r="X28" s="75">
        <v>0.5</v>
      </c>
      <c r="Y28" s="220"/>
      <c r="Z28" s="235"/>
      <c r="AA28" s="77"/>
      <c r="AB28" s="235"/>
      <c r="AC28" s="77"/>
    </row>
    <row r="29" spans="1:29">
      <c r="A29" s="57">
        <v>2.08</v>
      </c>
      <c r="B29" s="77" t="s">
        <v>43</v>
      </c>
      <c r="C29" s="77"/>
      <c r="D29" s="235"/>
      <c r="E29" s="77"/>
      <c r="F29" s="201"/>
      <c r="G29" s="77"/>
      <c r="H29" s="201"/>
      <c r="I29" s="77"/>
      <c r="J29" s="235"/>
      <c r="K29" s="77"/>
      <c r="L29" s="201"/>
      <c r="M29" s="77"/>
      <c r="N29" s="235"/>
      <c r="O29" s="78"/>
      <c r="P29" s="79"/>
      <c r="Q29" s="235"/>
      <c r="R29" s="79"/>
      <c r="S29" s="201"/>
      <c r="T29" s="77"/>
      <c r="U29" s="235"/>
      <c r="V29" s="77"/>
      <c r="W29" s="235"/>
      <c r="X29" s="78"/>
      <c r="Y29" s="220"/>
      <c r="Z29" s="235"/>
      <c r="AA29" s="77"/>
      <c r="AB29" s="235"/>
      <c r="AC29" s="77"/>
    </row>
    <row r="30" spans="1:29">
      <c r="A30" s="57" t="s">
        <v>44</v>
      </c>
      <c r="B30" s="80" t="s">
        <v>45</v>
      </c>
      <c r="C30" s="80"/>
      <c r="D30" s="82"/>
      <c r="E30" s="80"/>
      <c r="F30" s="202"/>
      <c r="G30" s="80"/>
      <c r="H30" s="202"/>
      <c r="I30" s="80"/>
      <c r="J30" s="82"/>
      <c r="K30" s="80"/>
      <c r="L30" s="202"/>
      <c r="M30" s="80"/>
      <c r="N30" s="82"/>
      <c r="O30" s="82">
        <v>3</v>
      </c>
      <c r="P30" s="83"/>
      <c r="Q30" s="82"/>
      <c r="R30" s="83"/>
      <c r="S30" s="202"/>
      <c r="T30" s="80"/>
      <c r="U30" s="82"/>
      <c r="V30" s="80"/>
      <c r="W30" s="82"/>
      <c r="X30" s="82">
        <v>3</v>
      </c>
      <c r="Y30" s="221"/>
      <c r="Z30" s="82"/>
      <c r="AA30" s="80"/>
      <c r="AB30" s="82"/>
      <c r="AC30" s="80"/>
    </row>
    <row r="31" spans="1:29" ht="25.5">
      <c r="A31" s="57" t="s">
        <v>46</v>
      </c>
      <c r="B31" s="80" t="s">
        <v>47</v>
      </c>
      <c r="C31" s="80"/>
      <c r="D31" s="82"/>
      <c r="E31" s="80"/>
      <c r="F31" s="202"/>
      <c r="G31" s="80"/>
      <c r="H31" s="202"/>
      <c r="I31" s="80"/>
      <c r="J31" s="82"/>
      <c r="K31" s="80"/>
      <c r="L31" s="202"/>
      <c r="M31" s="80"/>
      <c r="N31" s="82"/>
      <c r="O31" s="81">
        <v>9.6</v>
      </c>
      <c r="P31" s="83"/>
      <c r="Q31" s="82"/>
      <c r="R31" s="83"/>
      <c r="S31" s="202"/>
      <c r="T31" s="80"/>
      <c r="U31" s="82"/>
      <c r="V31" s="80"/>
      <c r="W31" s="82"/>
      <c r="X31" s="81">
        <v>9.6</v>
      </c>
      <c r="Y31" s="221"/>
      <c r="Z31" s="82"/>
      <c r="AA31" s="80"/>
      <c r="AB31" s="82"/>
      <c r="AC31" s="80"/>
    </row>
    <row r="32" spans="1:29" ht="38.25">
      <c r="A32" s="57" t="s">
        <v>48</v>
      </c>
      <c r="B32" s="80" t="s">
        <v>49</v>
      </c>
      <c r="C32" s="80"/>
      <c r="D32" s="82"/>
      <c r="E32" s="80"/>
      <c r="F32" s="202"/>
      <c r="G32" s="80"/>
      <c r="H32" s="202"/>
      <c r="I32" s="80"/>
      <c r="J32" s="82"/>
      <c r="K32" s="80"/>
      <c r="L32" s="202"/>
      <c r="M32" s="80"/>
      <c r="N32" s="82"/>
      <c r="O32" s="75">
        <v>2.88</v>
      </c>
      <c r="P32" s="83"/>
      <c r="Q32" s="82"/>
      <c r="R32" s="83"/>
      <c r="S32" s="202"/>
      <c r="T32" s="80"/>
      <c r="U32" s="82"/>
      <c r="V32" s="80"/>
      <c r="W32" s="82"/>
      <c r="X32" s="75">
        <v>2.88</v>
      </c>
      <c r="Y32" s="221"/>
      <c r="Z32" s="82"/>
      <c r="AA32" s="80"/>
      <c r="AB32" s="82"/>
      <c r="AC32" s="80"/>
    </row>
    <row r="33" spans="1:29">
      <c r="A33" s="57" t="s">
        <v>50</v>
      </c>
      <c r="B33" s="80" t="s">
        <v>51</v>
      </c>
      <c r="C33" s="80"/>
      <c r="D33" s="82"/>
      <c r="E33" s="80"/>
      <c r="F33" s="202"/>
      <c r="G33" s="80"/>
      <c r="H33" s="202"/>
      <c r="I33" s="80"/>
      <c r="J33" s="82"/>
      <c r="K33" s="80"/>
      <c r="L33" s="202"/>
      <c r="M33" s="80"/>
      <c r="N33" s="82"/>
      <c r="O33" s="75">
        <v>1.5</v>
      </c>
      <c r="P33" s="83"/>
      <c r="Q33" s="82"/>
      <c r="R33" s="83"/>
      <c r="S33" s="202"/>
      <c r="T33" s="80"/>
      <c r="U33" s="82"/>
      <c r="V33" s="80"/>
      <c r="W33" s="82"/>
      <c r="X33" s="75">
        <v>1.5</v>
      </c>
      <c r="Y33" s="221"/>
      <c r="Z33" s="82"/>
      <c r="AA33" s="80"/>
      <c r="AB33" s="82"/>
      <c r="AC33" s="80"/>
    </row>
    <row r="34" spans="1:29">
      <c r="A34" s="57" t="s">
        <v>52</v>
      </c>
      <c r="B34" s="80" t="s">
        <v>53</v>
      </c>
      <c r="C34" s="80"/>
      <c r="D34" s="82"/>
      <c r="E34" s="80"/>
      <c r="F34" s="202"/>
      <c r="G34" s="80"/>
      <c r="H34" s="202"/>
      <c r="I34" s="80"/>
      <c r="J34" s="82"/>
      <c r="K34" s="80"/>
      <c r="L34" s="202"/>
      <c r="M34" s="80"/>
      <c r="N34" s="82"/>
      <c r="O34" s="75">
        <v>1.2</v>
      </c>
      <c r="P34" s="83"/>
      <c r="Q34" s="82"/>
      <c r="R34" s="83"/>
      <c r="S34" s="202"/>
      <c r="T34" s="80"/>
      <c r="U34" s="82"/>
      <c r="V34" s="80"/>
      <c r="W34" s="82"/>
      <c r="X34" s="75">
        <v>1.2</v>
      </c>
      <c r="Y34" s="221"/>
      <c r="Z34" s="82"/>
      <c r="AA34" s="80"/>
      <c r="AB34" s="82"/>
      <c r="AC34" s="80"/>
    </row>
    <row r="35" spans="1:29" ht="25.5">
      <c r="A35" s="57" t="s">
        <v>54</v>
      </c>
      <c r="B35" s="80" t="s">
        <v>55</v>
      </c>
      <c r="C35" s="80"/>
      <c r="D35" s="82"/>
      <c r="E35" s="80"/>
      <c r="F35" s="202"/>
      <c r="G35" s="80"/>
      <c r="H35" s="202"/>
      <c r="I35" s="80"/>
      <c r="J35" s="82"/>
      <c r="K35" s="80"/>
      <c r="L35" s="202"/>
      <c r="M35" s="80"/>
      <c r="N35" s="82"/>
      <c r="O35" s="75">
        <v>1.2</v>
      </c>
      <c r="P35" s="83"/>
      <c r="Q35" s="82"/>
      <c r="R35" s="83"/>
      <c r="S35" s="202"/>
      <c r="T35" s="80"/>
      <c r="U35" s="82"/>
      <c r="V35" s="80"/>
      <c r="W35" s="82"/>
      <c r="X35" s="75">
        <v>1.2</v>
      </c>
      <c r="Y35" s="221"/>
      <c r="Z35" s="82"/>
      <c r="AA35" s="80"/>
      <c r="AB35" s="82"/>
      <c r="AC35" s="80"/>
    </row>
    <row r="36" spans="1:29" ht="25.5">
      <c r="A36" s="57" t="s">
        <v>56</v>
      </c>
      <c r="B36" s="80" t="s">
        <v>57</v>
      </c>
      <c r="C36" s="80"/>
      <c r="D36" s="82"/>
      <c r="E36" s="80"/>
      <c r="F36" s="202"/>
      <c r="G36" s="80"/>
      <c r="H36" s="202"/>
      <c r="I36" s="80"/>
      <c r="J36" s="82"/>
      <c r="K36" s="80"/>
      <c r="L36" s="202"/>
      <c r="M36" s="80"/>
      <c r="N36" s="82"/>
      <c r="O36" s="75">
        <v>1.8</v>
      </c>
      <c r="P36" s="83"/>
      <c r="Q36" s="82"/>
      <c r="R36" s="83"/>
      <c r="S36" s="202"/>
      <c r="T36" s="80"/>
      <c r="U36" s="82"/>
      <c r="V36" s="80"/>
      <c r="W36" s="82"/>
      <c r="X36" s="75">
        <v>1.8</v>
      </c>
      <c r="Y36" s="221"/>
      <c r="Z36" s="82"/>
      <c r="AA36" s="80"/>
      <c r="AB36" s="82"/>
      <c r="AC36" s="80"/>
    </row>
    <row r="37" spans="1:29">
      <c r="A37" s="57">
        <v>2.09</v>
      </c>
      <c r="B37" s="80" t="s">
        <v>58</v>
      </c>
      <c r="C37" s="80"/>
      <c r="D37" s="82"/>
      <c r="E37" s="80"/>
      <c r="F37" s="202"/>
      <c r="G37" s="80"/>
      <c r="H37" s="202"/>
      <c r="I37" s="80"/>
      <c r="J37" s="82"/>
      <c r="K37" s="80"/>
      <c r="L37" s="202"/>
      <c r="M37" s="80"/>
      <c r="N37" s="82"/>
      <c r="O37" s="75">
        <v>0.5</v>
      </c>
      <c r="P37" s="83"/>
      <c r="Q37" s="82"/>
      <c r="R37" s="83"/>
      <c r="S37" s="202"/>
      <c r="T37" s="80"/>
      <c r="U37" s="82"/>
      <c r="V37" s="80"/>
      <c r="W37" s="82"/>
      <c r="X37" s="75">
        <v>0.5</v>
      </c>
      <c r="Y37" s="221"/>
      <c r="Z37" s="82"/>
      <c r="AA37" s="80"/>
      <c r="AB37" s="82"/>
      <c r="AC37" s="80"/>
    </row>
    <row r="38" spans="1:29">
      <c r="A38" s="57">
        <v>2.1</v>
      </c>
      <c r="B38" s="80" t="s">
        <v>59</v>
      </c>
      <c r="C38" s="80"/>
      <c r="D38" s="82"/>
      <c r="E38" s="80"/>
      <c r="F38" s="202"/>
      <c r="G38" s="80"/>
      <c r="H38" s="202"/>
      <c r="I38" s="80"/>
      <c r="J38" s="82"/>
      <c r="K38" s="80"/>
      <c r="L38" s="202"/>
      <c r="M38" s="80"/>
      <c r="N38" s="82"/>
      <c r="O38" s="75">
        <v>0.5</v>
      </c>
      <c r="P38" s="83"/>
      <c r="Q38" s="82"/>
      <c r="R38" s="83"/>
      <c r="S38" s="202"/>
      <c r="T38" s="80"/>
      <c r="U38" s="82"/>
      <c r="V38" s="80"/>
      <c r="W38" s="82"/>
      <c r="X38" s="75">
        <v>0.5</v>
      </c>
      <c r="Y38" s="221"/>
      <c r="Z38" s="82"/>
      <c r="AA38" s="80"/>
      <c r="AB38" s="82"/>
      <c r="AC38" s="80"/>
    </row>
    <row r="39" spans="1:29">
      <c r="A39" s="57">
        <f>+A38+0.01</f>
        <v>2.11</v>
      </c>
      <c r="B39" s="80" t="s">
        <v>60</v>
      </c>
      <c r="C39" s="80"/>
      <c r="D39" s="82"/>
      <c r="E39" s="80"/>
      <c r="F39" s="202"/>
      <c r="G39" s="80"/>
      <c r="H39" s="202"/>
      <c r="I39" s="80"/>
      <c r="J39" s="82"/>
      <c r="K39" s="80"/>
      <c r="L39" s="202"/>
      <c r="M39" s="80"/>
      <c r="N39" s="82"/>
      <c r="O39" s="76">
        <v>0.625</v>
      </c>
      <c r="P39" s="83"/>
      <c r="Q39" s="82"/>
      <c r="R39" s="83"/>
      <c r="S39" s="202"/>
      <c r="T39" s="80"/>
      <c r="U39" s="82"/>
      <c r="V39" s="80"/>
      <c r="W39" s="82"/>
      <c r="X39" s="76">
        <v>0.625</v>
      </c>
      <c r="Y39" s="221"/>
      <c r="Z39" s="82"/>
      <c r="AA39" s="80"/>
      <c r="AB39" s="82"/>
      <c r="AC39" s="80"/>
    </row>
    <row r="40" spans="1:29">
      <c r="A40" s="57">
        <f t="shared" ref="A40:A46" si="0">+A39+0.01</f>
        <v>2.1199999999999997</v>
      </c>
      <c r="B40" s="80" t="s">
        <v>61</v>
      </c>
      <c r="C40" s="80"/>
      <c r="D40" s="82"/>
      <c r="E40" s="80"/>
      <c r="F40" s="202"/>
      <c r="G40" s="80"/>
      <c r="H40" s="202"/>
      <c r="I40" s="80"/>
      <c r="J40" s="82"/>
      <c r="K40" s="80"/>
      <c r="L40" s="202"/>
      <c r="M40" s="80"/>
      <c r="N40" s="82"/>
      <c r="O40" s="76">
        <v>0.375</v>
      </c>
      <c r="P40" s="83"/>
      <c r="Q40" s="82"/>
      <c r="R40" s="83"/>
      <c r="S40" s="202"/>
      <c r="T40" s="80"/>
      <c r="U40" s="82"/>
      <c r="V40" s="80"/>
      <c r="W40" s="82"/>
      <c r="X40" s="76">
        <v>0.375</v>
      </c>
      <c r="Y40" s="221"/>
      <c r="Z40" s="82"/>
      <c r="AA40" s="80"/>
      <c r="AB40" s="82"/>
      <c r="AC40" s="80"/>
    </row>
    <row r="41" spans="1:29">
      <c r="A41" s="57">
        <f t="shared" si="0"/>
        <v>2.1299999999999994</v>
      </c>
      <c r="B41" s="80" t="s">
        <v>62</v>
      </c>
      <c r="C41" s="80"/>
      <c r="D41" s="82"/>
      <c r="E41" s="80"/>
      <c r="F41" s="202"/>
      <c r="G41" s="80"/>
      <c r="H41" s="202"/>
      <c r="I41" s="80"/>
      <c r="J41" s="82"/>
      <c r="K41" s="80"/>
      <c r="L41" s="202"/>
      <c r="M41" s="80"/>
      <c r="N41" s="82"/>
      <c r="O41" s="76">
        <v>0.375</v>
      </c>
      <c r="P41" s="83"/>
      <c r="Q41" s="82"/>
      <c r="R41" s="83"/>
      <c r="S41" s="202"/>
      <c r="T41" s="80"/>
      <c r="U41" s="82"/>
      <c r="V41" s="80"/>
      <c r="W41" s="82"/>
      <c r="X41" s="76">
        <v>0.375</v>
      </c>
      <c r="Y41" s="221"/>
      <c r="Z41" s="82"/>
      <c r="AA41" s="80"/>
      <c r="AB41" s="82"/>
      <c r="AC41" s="80"/>
    </row>
    <row r="42" spans="1:29">
      <c r="A42" s="57">
        <f t="shared" si="0"/>
        <v>2.1399999999999992</v>
      </c>
      <c r="B42" s="80" t="s">
        <v>63</v>
      </c>
      <c r="C42" s="80"/>
      <c r="D42" s="82"/>
      <c r="E42" s="80"/>
      <c r="F42" s="202"/>
      <c r="G42" s="80"/>
      <c r="H42" s="202"/>
      <c r="I42" s="80"/>
      <c r="J42" s="82"/>
      <c r="K42" s="80"/>
      <c r="L42" s="202"/>
      <c r="M42" s="80"/>
      <c r="N42" s="82"/>
      <c r="O42" s="75">
        <v>0.15</v>
      </c>
      <c r="P42" s="83"/>
      <c r="Q42" s="82"/>
      <c r="R42" s="83"/>
      <c r="S42" s="202"/>
      <c r="T42" s="80"/>
      <c r="U42" s="82"/>
      <c r="V42" s="80"/>
      <c r="W42" s="82"/>
      <c r="X42" s="75">
        <v>0.15</v>
      </c>
      <c r="Y42" s="221"/>
      <c r="Z42" s="82"/>
      <c r="AA42" s="80"/>
      <c r="AB42" s="82"/>
      <c r="AC42" s="80"/>
    </row>
    <row r="43" spans="1:29">
      <c r="A43" s="57">
        <f t="shared" si="0"/>
        <v>2.149999999999999</v>
      </c>
      <c r="B43" s="80" t="s">
        <v>64</v>
      </c>
      <c r="C43" s="80"/>
      <c r="D43" s="82"/>
      <c r="E43" s="80"/>
      <c r="F43" s="202"/>
      <c r="G43" s="80"/>
      <c r="H43" s="202"/>
      <c r="I43" s="80"/>
      <c r="J43" s="82"/>
      <c r="K43" s="80"/>
      <c r="L43" s="202"/>
      <c r="M43" s="80"/>
      <c r="N43" s="82"/>
      <c r="O43" s="75">
        <v>0.15</v>
      </c>
      <c r="P43" s="83"/>
      <c r="Q43" s="82"/>
      <c r="R43" s="83"/>
      <c r="S43" s="202"/>
      <c r="T43" s="80"/>
      <c r="U43" s="82"/>
      <c r="V43" s="80"/>
      <c r="W43" s="82"/>
      <c r="X43" s="75">
        <v>0.15</v>
      </c>
      <c r="Y43" s="221"/>
      <c r="Z43" s="82"/>
      <c r="AA43" s="80"/>
      <c r="AB43" s="82"/>
      <c r="AC43" s="80"/>
    </row>
    <row r="44" spans="1:29">
      <c r="A44" s="57">
        <f t="shared" si="0"/>
        <v>2.1599999999999988</v>
      </c>
      <c r="B44" s="80" t="s">
        <v>65</v>
      </c>
      <c r="C44" s="80"/>
      <c r="D44" s="82"/>
      <c r="E44" s="80"/>
      <c r="F44" s="202"/>
      <c r="G44" s="80"/>
      <c r="H44" s="202"/>
      <c r="I44" s="80"/>
      <c r="J44" s="82"/>
      <c r="K44" s="80"/>
      <c r="L44" s="202"/>
      <c r="M44" s="80"/>
      <c r="N44" s="82"/>
      <c r="O44" s="75"/>
      <c r="P44" s="83"/>
      <c r="Q44" s="82"/>
      <c r="R44" s="83"/>
      <c r="S44" s="202"/>
      <c r="T44" s="80"/>
      <c r="U44" s="82"/>
      <c r="V44" s="80"/>
      <c r="W44" s="82"/>
      <c r="X44" s="75"/>
      <c r="Y44" s="221"/>
      <c r="Z44" s="82"/>
      <c r="AA44" s="80"/>
      <c r="AB44" s="82"/>
      <c r="AC44" s="80"/>
    </row>
    <row r="45" spans="1:29">
      <c r="A45" s="57">
        <f t="shared" si="0"/>
        <v>2.1699999999999986</v>
      </c>
      <c r="B45" s="80" t="s">
        <v>66</v>
      </c>
      <c r="C45" s="80"/>
      <c r="D45" s="82"/>
      <c r="E45" s="80"/>
      <c r="F45" s="202"/>
      <c r="G45" s="80"/>
      <c r="H45" s="202"/>
      <c r="I45" s="80"/>
      <c r="J45" s="82"/>
      <c r="K45" s="80"/>
      <c r="L45" s="202"/>
      <c r="M45" s="80"/>
      <c r="N45" s="82"/>
      <c r="O45" s="75">
        <v>0.25</v>
      </c>
      <c r="P45" s="83"/>
      <c r="Q45" s="82"/>
      <c r="R45" s="83"/>
      <c r="S45" s="202"/>
      <c r="T45" s="80"/>
      <c r="U45" s="82"/>
      <c r="V45" s="80"/>
      <c r="W45" s="82"/>
      <c r="X45" s="75">
        <v>0.25</v>
      </c>
      <c r="Y45" s="221"/>
      <c r="Z45" s="82"/>
      <c r="AA45" s="80"/>
      <c r="AB45" s="82"/>
      <c r="AC45" s="80"/>
    </row>
    <row r="46" spans="1:29" ht="25.5">
      <c r="A46" s="57">
        <f t="shared" si="0"/>
        <v>2.1799999999999984</v>
      </c>
      <c r="B46" s="80" t="s">
        <v>67</v>
      </c>
      <c r="C46" s="80"/>
      <c r="D46" s="82"/>
      <c r="E46" s="80"/>
      <c r="F46" s="202"/>
      <c r="G46" s="80"/>
      <c r="H46" s="202"/>
      <c r="I46" s="80"/>
      <c r="J46" s="82"/>
      <c r="K46" s="80"/>
      <c r="L46" s="202"/>
      <c r="M46" s="80"/>
      <c r="N46" s="82"/>
      <c r="O46" s="75">
        <v>0.1</v>
      </c>
      <c r="P46" s="83"/>
      <c r="Q46" s="82"/>
      <c r="R46" s="83"/>
      <c r="S46" s="202"/>
      <c r="T46" s="80"/>
      <c r="U46" s="82"/>
      <c r="V46" s="80"/>
      <c r="W46" s="82"/>
      <c r="X46" s="75">
        <v>0.1</v>
      </c>
      <c r="Y46" s="221"/>
      <c r="Z46" s="82"/>
      <c r="AA46" s="80"/>
      <c r="AB46" s="82"/>
      <c r="AC46" s="80"/>
    </row>
    <row r="47" spans="1:29" s="269" customFormat="1">
      <c r="A47" s="265"/>
      <c r="B47" s="284" t="s">
        <v>68</v>
      </c>
      <c r="C47" s="284"/>
      <c r="D47" s="289"/>
      <c r="E47" s="284"/>
      <c r="F47" s="286"/>
      <c r="G47" s="284"/>
      <c r="H47" s="289"/>
      <c r="I47" s="284"/>
      <c r="J47" s="289"/>
      <c r="K47" s="284"/>
      <c r="L47" s="289"/>
      <c r="M47" s="284"/>
      <c r="N47" s="289"/>
      <c r="O47" s="284"/>
      <c r="P47" s="285"/>
      <c r="Q47" s="289"/>
      <c r="R47" s="285"/>
      <c r="S47" s="286"/>
      <c r="T47" s="284"/>
      <c r="U47" s="289"/>
      <c r="V47" s="284"/>
      <c r="W47" s="289"/>
      <c r="X47" s="284"/>
      <c r="Y47" s="290"/>
      <c r="Z47" s="289"/>
      <c r="AA47" s="284"/>
      <c r="AB47" s="289"/>
      <c r="AC47" s="284"/>
    </row>
    <row r="48" spans="1:29" s="269" customFormat="1">
      <c r="A48" s="265"/>
      <c r="B48" s="266" t="s">
        <v>69</v>
      </c>
      <c r="C48" s="266"/>
      <c r="D48" s="279"/>
      <c r="E48" s="266"/>
      <c r="F48" s="268"/>
      <c r="G48" s="266"/>
      <c r="H48" s="279"/>
      <c r="I48" s="266"/>
      <c r="J48" s="279"/>
      <c r="K48" s="266"/>
      <c r="L48" s="279"/>
      <c r="M48" s="266"/>
      <c r="N48" s="279"/>
      <c r="O48" s="266"/>
      <c r="P48" s="267"/>
      <c r="Q48" s="279"/>
      <c r="R48" s="267"/>
      <c r="S48" s="268"/>
      <c r="T48" s="266"/>
      <c r="U48" s="279"/>
      <c r="V48" s="266"/>
      <c r="W48" s="279"/>
      <c r="X48" s="266"/>
      <c r="Y48" s="280"/>
      <c r="Z48" s="279"/>
      <c r="AA48" s="266"/>
      <c r="AB48" s="279"/>
      <c r="AC48" s="266"/>
    </row>
    <row r="49" spans="1:29" s="48" customFormat="1">
      <c r="A49" s="57"/>
      <c r="B49" s="84" t="s">
        <v>70</v>
      </c>
      <c r="C49" s="84"/>
      <c r="D49" s="52"/>
      <c r="E49" s="84"/>
      <c r="F49" s="181"/>
      <c r="G49" s="84"/>
      <c r="H49" s="181"/>
      <c r="I49" s="84"/>
      <c r="J49" s="52"/>
      <c r="K49" s="84"/>
      <c r="L49" s="181"/>
      <c r="M49" s="84"/>
      <c r="N49" s="52"/>
      <c r="O49" s="59"/>
      <c r="P49" s="54"/>
      <c r="Q49" s="52"/>
      <c r="R49" s="54"/>
      <c r="S49" s="181"/>
      <c r="T49" s="84"/>
      <c r="U49" s="52"/>
      <c r="V49" s="84"/>
      <c r="W49" s="52"/>
      <c r="X49" s="59"/>
      <c r="Y49" s="222"/>
      <c r="Z49" s="52"/>
      <c r="AA49" s="84"/>
      <c r="AB49" s="52"/>
      <c r="AC49" s="84"/>
    </row>
    <row r="50" spans="1:29" s="48" customFormat="1">
      <c r="A50" s="57"/>
      <c r="B50" s="85" t="s">
        <v>33</v>
      </c>
      <c r="C50" s="85"/>
      <c r="D50" s="232"/>
      <c r="E50" s="85"/>
      <c r="F50" s="203"/>
      <c r="G50" s="85"/>
      <c r="H50" s="231"/>
      <c r="I50" s="85"/>
      <c r="J50" s="232"/>
      <c r="K50" s="85"/>
      <c r="L50" s="231"/>
      <c r="M50" s="85"/>
      <c r="N50" s="232"/>
      <c r="O50" s="86"/>
      <c r="P50" s="87"/>
      <c r="Q50" s="232"/>
      <c r="R50" s="87"/>
      <c r="S50" s="203"/>
      <c r="T50" s="85"/>
      <c r="U50" s="232"/>
      <c r="V50" s="85"/>
      <c r="W50" s="232"/>
      <c r="X50" s="86"/>
      <c r="Y50" s="223"/>
      <c r="Z50" s="232"/>
      <c r="AA50" s="85"/>
      <c r="AB50" s="232"/>
      <c r="AC50" s="85"/>
    </row>
    <row r="51" spans="1:29" s="48" customFormat="1">
      <c r="A51" s="57">
        <v>2.19</v>
      </c>
      <c r="B51" s="88" t="s">
        <v>71</v>
      </c>
      <c r="C51" s="88"/>
      <c r="D51" s="236"/>
      <c r="E51" s="88"/>
      <c r="F51" s="204"/>
      <c r="G51" s="88"/>
      <c r="H51" s="204"/>
      <c r="I51" s="88"/>
      <c r="J51" s="236"/>
      <c r="K51" s="88"/>
      <c r="L51" s="204"/>
      <c r="M51" s="88"/>
      <c r="N51" s="236"/>
      <c r="O51" s="75">
        <v>3</v>
      </c>
      <c r="P51" s="90"/>
      <c r="Q51" s="236"/>
      <c r="R51" s="90"/>
      <c r="S51" s="204"/>
      <c r="T51" s="88"/>
      <c r="U51" s="236"/>
      <c r="V51" s="88"/>
      <c r="W51" s="236"/>
      <c r="X51" s="75">
        <v>3</v>
      </c>
      <c r="Y51" s="224"/>
      <c r="Z51" s="236"/>
      <c r="AA51" s="88"/>
      <c r="AB51" s="236"/>
      <c r="AC51" s="88"/>
    </row>
    <row r="52" spans="1:29" s="48" customFormat="1">
      <c r="A52" s="57">
        <f t="shared" ref="A52:A54" si="1">+A51+0.01</f>
        <v>2.1999999999999997</v>
      </c>
      <c r="B52" s="88" t="s">
        <v>72</v>
      </c>
      <c r="C52" s="88"/>
      <c r="D52" s="236"/>
      <c r="E52" s="88"/>
      <c r="F52" s="204"/>
      <c r="G52" s="88"/>
      <c r="H52" s="204"/>
      <c r="I52" s="88"/>
      <c r="J52" s="236"/>
      <c r="K52" s="88"/>
      <c r="L52" s="204"/>
      <c r="M52" s="88"/>
      <c r="N52" s="236"/>
      <c r="O52" s="75">
        <v>3.5</v>
      </c>
      <c r="P52" s="90"/>
      <c r="Q52" s="236"/>
      <c r="R52" s="90"/>
      <c r="S52" s="204"/>
      <c r="T52" s="88"/>
      <c r="U52" s="236"/>
      <c r="V52" s="88"/>
      <c r="W52" s="236"/>
      <c r="X52" s="75">
        <v>3.5</v>
      </c>
      <c r="Y52" s="224"/>
      <c r="Z52" s="236"/>
      <c r="AA52" s="88"/>
      <c r="AB52" s="236"/>
      <c r="AC52" s="88"/>
    </row>
    <row r="53" spans="1:29" s="48" customFormat="1">
      <c r="A53" s="57">
        <f t="shared" si="1"/>
        <v>2.2099999999999995</v>
      </c>
      <c r="B53" s="88" t="s">
        <v>73</v>
      </c>
      <c r="C53" s="88"/>
      <c r="D53" s="236"/>
      <c r="E53" s="88"/>
      <c r="F53" s="204"/>
      <c r="G53" s="88"/>
      <c r="H53" s="204"/>
      <c r="I53" s="88"/>
      <c r="J53" s="236"/>
      <c r="K53" s="88"/>
      <c r="L53" s="204"/>
      <c r="M53" s="88"/>
      <c r="N53" s="236"/>
      <c r="O53" s="75">
        <v>0.75</v>
      </c>
      <c r="P53" s="90"/>
      <c r="Q53" s="236"/>
      <c r="R53" s="90"/>
      <c r="S53" s="204"/>
      <c r="T53" s="88"/>
      <c r="U53" s="236"/>
      <c r="V53" s="88"/>
      <c r="W53" s="236"/>
      <c r="X53" s="75">
        <v>0.75</v>
      </c>
      <c r="Y53" s="224"/>
      <c r="Z53" s="236"/>
      <c r="AA53" s="88"/>
      <c r="AB53" s="236"/>
      <c r="AC53" s="88"/>
    </row>
    <row r="54" spans="1:29" s="48" customFormat="1">
      <c r="A54" s="57">
        <f t="shared" si="1"/>
        <v>2.2199999999999993</v>
      </c>
      <c r="B54" s="88" t="s">
        <v>37</v>
      </c>
      <c r="C54" s="88"/>
      <c r="D54" s="236"/>
      <c r="E54" s="88"/>
      <c r="F54" s="204"/>
      <c r="G54" s="88"/>
      <c r="H54" s="204"/>
      <c r="I54" s="88"/>
      <c r="J54" s="236"/>
      <c r="K54" s="88"/>
      <c r="L54" s="204"/>
      <c r="M54" s="88"/>
      <c r="N54" s="236"/>
      <c r="O54" s="89"/>
      <c r="P54" s="90"/>
      <c r="Q54" s="236"/>
      <c r="R54" s="90"/>
      <c r="S54" s="204"/>
      <c r="T54" s="88"/>
      <c r="U54" s="236"/>
      <c r="V54" s="88"/>
      <c r="W54" s="236"/>
      <c r="X54" s="89"/>
      <c r="Y54" s="224"/>
      <c r="Z54" s="236"/>
      <c r="AA54" s="88"/>
      <c r="AB54" s="236"/>
      <c r="AC54" s="88"/>
    </row>
    <row r="55" spans="1:29" s="269" customFormat="1">
      <c r="A55" s="265"/>
      <c r="B55" s="293" t="s">
        <v>74</v>
      </c>
      <c r="C55" s="293"/>
      <c r="D55" s="298"/>
      <c r="E55" s="293"/>
      <c r="F55" s="295"/>
      <c r="G55" s="293"/>
      <c r="H55" s="298"/>
      <c r="I55" s="293"/>
      <c r="J55" s="298"/>
      <c r="K55" s="293"/>
      <c r="L55" s="298"/>
      <c r="M55" s="293"/>
      <c r="N55" s="298"/>
      <c r="O55" s="293"/>
      <c r="P55" s="294"/>
      <c r="Q55" s="298"/>
      <c r="R55" s="294"/>
      <c r="S55" s="295"/>
      <c r="T55" s="293"/>
      <c r="U55" s="298"/>
      <c r="V55" s="293"/>
      <c r="W55" s="298"/>
      <c r="X55" s="293"/>
      <c r="Y55" s="299"/>
      <c r="Z55" s="298"/>
      <c r="AA55" s="293"/>
      <c r="AB55" s="298"/>
      <c r="AC55" s="293"/>
    </row>
    <row r="56" spans="1:29" s="48" customFormat="1">
      <c r="A56" s="57"/>
      <c r="B56" s="91" t="s">
        <v>75</v>
      </c>
      <c r="C56" s="91"/>
      <c r="D56" s="232"/>
      <c r="E56" s="91"/>
      <c r="F56" s="203"/>
      <c r="G56" s="91"/>
      <c r="H56" s="203"/>
      <c r="I56" s="91"/>
      <c r="J56" s="232"/>
      <c r="K56" s="91"/>
      <c r="L56" s="203"/>
      <c r="M56" s="91"/>
      <c r="N56" s="232"/>
      <c r="O56" s="86"/>
      <c r="P56" s="87"/>
      <c r="Q56" s="232"/>
      <c r="R56" s="87"/>
      <c r="S56" s="203"/>
      <c r="T56" s="91"/>
      <c r="U56" s="232"/>
      <c r="V56" s="91"/>
      <c r="W56" s="232"/>
      <c r="X56" s="86"/>
      <c r="Y56" s="225"/>
      <c r="Z56" s="232"/>
      <c r="AA56" s="91"/>
      <c r="AB56" s="232"/>
      <c r="AC56" s="91"/>
    </row>
    <row r="57" spans="1:29" s="48" customFormat="1">
      <c r="A57" s="57">
        <v>2.23</v>
      </c>
      <c r="B57" s="80" t="s">
        <v>76</v>
      </c>
      <c r="C57" s="80"/>
      <c r="D57" s="82"/>
      <c r="E57" s="80"/>
      <c r="F57" s="202"/>
      <c r="G57" s="80"/>
      <c r="H57" s="202"/>
      <c r="I57" s="80"/>
      <c r="J57" s="82"/>
      <c r="K57" s="80"/>
      <c r="L57" s="202"/>
      <c r="M57" s="80"/>
      <c r="N57" s="82"/>
      <c r="O57" s="75">
        <v>18</v>
      </c>
      <c r="P57" s="83"/>
      <c r="Q57" s="82"/>
      <c r="R57" s="83"/>
      <c r="S57" s="202"/>
      <c r="T57" s="80"/>
      <c r="U57" s="82"/>
      <c r="V57" s="80"/>
      <c r="W57" s="82"/>
      <c r="X57" s="75">
        <v>18</v>
      </c>
      <c r="Y57" s="221"/>
      <c r="Z57" s="82"/>
      <c r="AA57" s="80"/>
      <c r="AB57" s="82"/>
      <c r="AC57" s="80"/>
    </row>
    <row r="58" spans="1:29" s="48" customFormat="1">
      <c r="A58" s="57">
        <f t="shared" ref="A58:A78" si="2">+A57+0.01</f>
        <v>2.2399999999999998</v>
      </c>
      <c r="B58" s="80" t="s">
        <v>41</v>
      </c>
      <c r="C58" s="80"/>
      <c r="D58" s="82"/>
      <c r="E58" s="80"/>
      <c r="F58" s="202"/>
      <c r="G58" s="80"/>
      <c r="H58" s="202"/>
      <c r="I58" s="80"/>
      <c r="J58" s="82"/>
      <c r="K58" s="80"/>
      <c r="L58" s="202"/>
      <c r="M58" s="80"/>
      <c r="N58" s="82"/>
      <c r="O58" s="75">
        <v>1.2</v>
      </c>
      <c r="P58" s="83"/>
      <c r="Q58" s="82"/>
      <c r="R58" s="83"/>
      <c r="S58" s="202"/>
      <c r="T58" s="80"/>
      <c r="U58" s="82"/>
      <c r="V58" s="80"/>
      <c r="W58" s="82"/>
      <c r="X58" s="75">
        <v>1.2</v>
      </c>
      <c r="Y58" s="221"/>
      <c r="Z58" s="82"/>
      <c r="AA58" s="80"/>
      <c r="AB58" s="82"/>
      <c r="AC58" s="80"/>
    </row>
    <row r="59" spans="1:29" s="48" customFormat="1" ht="25.5">
      <c r="A59" s="57">
        <f t="shared" si="2"/>
        <v>2.2499999999999996</v>
      </c>
      <c r="B59" s="64" t="s">
        <v>77</v>
      </c>
      <c r="C59" s="64"/>
      <c r="D59" s="92"/>
      <c r="E59" s="64"/>
      <c r="F59" s="180"/>
      <c r="G59" s="64"/>
      <c r="H59" s="180"/>
      <c r="I59" s="64"/>
      <c r="J59" s="92"/>
      <c r="K59" s="64"/>
      <c r="L59" s="180"/>
      <c r="M59" s="64"/>
      <c r="N59" s="92"/>
      <c r="O59" s="75">
        <v>1</v>
      </c>
      <c r="P59" s="63"/>
      <c r="Q59" s="92"/>
      <c r="R59" s="63"/>
      <c r="S59" s="180"/>
      <c r="T59" s="64"/>
      <c r="U59" s="92"/>
      <c r="V59" s="64"/>
      <c r="W59" s="92"/>
      <c r="X59" s="75">
        <v>1</v>
      </c>
      <c r="Y59" s="215"/>
      <c r="Z59" s="92"/>
      <c r="AA59" s="64"/>
      <c r="AB59" s="92"/>
      <c r="AC59" s="64"/>
    </row>
    <row r="60" spans="1:29" s="48" customFormat="1">
      <c r="A60" s="57">
        <f t="shared" si="2"/>
        <v>2.2599999999999993</v>
      </c>
      <c r="B60" s="80" t="s">
        <v>78</v>
      </c>
      <c r="C60" s="80"/>
      <c r="D60" s="82"/>
      <c r="E60" s="80"/>
      <c r="F60" s="202"/>
      <c r="G60" s="80"/>
      <c r="H60" s="202"/>
      <c r="I60" s="80"/>
      <c r="J60" s="82"/>
      <c r="K60" s="80"/>
      <c r="L60" s="202"/>
      <c r="M60" s="80"/>
      <c r="N60" s="82"/>
      <c r="O60" s="81"/>
      <c r="P60" s="83"/>
      <c r="Q60" s="82"/>
      <c r="R60" s="83"/>
      <c r="S60" s="202"/>
      <c r="T60" s="80"/>
      <c r="U60" s="82"/>
      <c r="V60" s="80"/>
      <c r="W60" s="82"/>
      <c r="X60" s="81"/>
      <c r="Y60" s="221"/>
      <c r="Z60" s="82"/>
      <c r="AA60" s="80"/>
      <c r="AB60" s="82"/>
      <c r="AC60" s="80"/>
    </row>
    <row r="61" spans="1:29" s="48" customFormat="1">
      <c r="A61" s="57" t="s">
        <v>44</v>
      </c>
      <c r="B61" s="64" t="s">
        <v>79</v>
      </c>
      <c r="C61" s="64"/>
      <c r="D61" s="92"/>
      <c r="E61" s="64"/>
      <c r="F61" s="180"/>
      <c r="G61" s="64"/>
      <c r="H61" s="180"/>
      <c r="I61" s="64"/>
      <c r="J61" s="92"/>
      <c r="K61" s="64"/>
      <c r="L61" s="180"/>
      <c r="M61" s="64"/>
      <c r="N61" s="92"/>
      <c r="O61" s="92">
        <v>3</v>
      </c>
      <c r="P61" s="63"/>
      <c r="Q61" s="92"/>
      <c r="R61" s="63"/>
      <c r="S61" s="180"/>
      <c r="T61" s="64"/>
      <c r="U61" s="92"/>
      <c r="V61" s="64"/>
      <c r="W61" s="92"/>
      <c r="X61" s="92">
        <v>3</v>
      </c>
      <c r="Y61" s="215"/>
      <c r="Z61" s="92"/>
      <c r="AA61" s="64"/>
      <c r="AB61" s="92"/>
      <c r="AC61" s="64"/>
    </row>
    <row r="62" spans="1:29" s="48" customFormat="1" ht="25.5">
      <c r="A62" s="57" t="s">
        <v>46</v>
      </c>
      <c r="B62" s="64" t="s">
        <v>80</v>
      </c>
      <c r="C62" s="64"/>
      <c r="D62" s="92"/>
      <c r="E62" s="64"/>
      <c r="F62" s="180"/>
      <c r="G62" s="64"/>
      <c r="H62" s="180"/>
      <c r="I62" s="64"/>
      <c r="J62" s="92"/>
      <c r="K62" s="64"/>
      <c r="L62" s="180"/>
      <c r="M62" s="64"/>
      <c r="N62" s="92"/>
      <c r="O62" s="92">
        <v>3</v>
      </c>
      <c r="P62" s="63"/>
      <c r="Q62" s="92"/>
      <c r="R62" s="63"/>
      <c r="S62" s="180"/>
      <c r="T62" s="64"/>
      <c r="U62" s="92"/>
      <c r="V62" s="64"/>
      <c r="W62" s="92"/>
      <c r="X62" s="92">
        <v>3</v>
      </c>
      <c r="Y62" s="215"/>
      <c r="Z62" s="92"/>
      <c r="AA62" s="64"/>
      <c r="AB62" s="92"/>
      <c r="AC62" s="64"/>
    </row>
    <row r="63" spans="1:29" s="48" customFormat="1" ht="25.5">
      <c r="A63" s="57" t="s">
        <v>48</v>
      </c>
      <c r="B63" s="64" t="s">
        <v>81</v>
      </c>
      <c r="C63" s="64"/>
      <c r="D63" s="92"/>
      <c r="E63" s="64"/>
      <c r="F63" s="180"/>
      <c r="G63" s="64"/>
      <c r="H63" s="180"/>
      <c r="I63" s="64"/>
      <c r="J63" s="92"/>
      <c r="K63" s="64"/>
      <c r="L63" s="180"/>
      <c r="M63" s="64"/>
      <c r="N63" s="92"/>
      <c r="O63" s="82">
        <v>9.6000000000000014</v>
      </c>
      <c r="P63" s="63"/>
      <c r="Q63" s="92"/>
      <c r="R63" s="63"/>
      <c r="S63" s="180"/>
      <c r="T63" s="64"/>
      <c r="U63" s="92"/>
      <c r="V63" s="64"/>
      <c r="W63" s="92"/>
      <c r="X63" s="82">
        <v>9.6000000000000014</v>
      </c>
      <c r="Y63" s="215"/>
      <c r="Z63" s="92"/>
      <c r="AA63" s="64"/>
      <c r="AB63" s="92"/>
      <c r="AC63" s="64"/>
    </row>
    <row r="64" spans="1:29" s="48" customFormat="1" ht="38.25">
      <c r="A64" s="57" t="s">
        <v>50</v>
      </c>
      <c r="B64" s="64" t="s">
        <v>82</v>
      </c>
      <c r="C64" s="64"/>
      <c r="D64" s="92"/>
      <c r="E64" s="64"/>
      <c r="F64" s="180"/>
      <c r="G64" s="64"/>
      <c r="H64" s="180"/>
      <c r="I64" s="64"/>
      <c r="J64" s="92"/>
      <c r="K64" s="64"/>
      <c r="L64" s="180"/>
      <c r="M64" s="64"/>
      <c r="N64" s="92"/>
      <c r="O64" s="75">
        <v>2.88</v>
      </c>
      <c r="P64" s="63"/>
      <c r="Q64" s="92"/>
      <c r="R64" s="63"/>
      <c r="S64" s="180"/>
      <c r="T64" s="64"/>
      <c r="U64" s="92"/>
      <c r="V64" s="64"/>
      <c r="W64" s="92"/>
      <c r="X64" s="75">
        <v>2.88</v>
      </c>
      <c r="Y64" s="215"/>
      <c r="Z64" s="92"/>
      <c r="AA64" s="64"/>
      <c r="AB64" s="92"/>
      <c r="AC64" s="64"/>
    </row>
    <row r="65" spans="1:29" s="48" customFormat="1">
      <c r="A65" s="57" t="s">
        <v>52</v>
      </c>
      <c r="B65" s="64" t="s">
        <v>83</v>
      </c>
      <c r="C65" s="64"/>
      <c r="D65" s="92"/>
      <c r="E65" s="64"/>
      <c r="F65" s="180"/>
      <c r="G65" s="64"/>
      <c r="H65" s="180"/>
      <c r="I65" s="64"/>
      <c r="J65" s="92"/>
      <c r="K65" s="64"/>
      <c r="L65" s="180"/>
      <c r="M65" s="64"/>
      <c r="N65" s="92"/>
      <c r="O65" s="75">
        <v>1.5</v>
      </c>
      <c r="P65" s="63"/>
      <c r="Q65" s="92"/>
      <c r="R65" s="63"/>
      <c r="S65" s="180"/>
      <c r="T65" s="64"/>
      <c r="U65" s="92"/>
      <c r="V65" s="64"/>
      <c r="W65" s="92"/>
      <c r="X65" s="75">
        <v>1.5</v>
      </c>
      <c r="Y65" s="215"/>
      <c r="Z65" s="92"/>
      <c r="AA65" s="64"/>
      <c r="AB65" s="92"/>
      <c r="AC65" s="64"/>
    </row>
    <row r="66" spans="1:29" s="48" customFormat="1">
      <c r="A66" s="57" t="s">
        <v>54</v>
      </c>
      <c r="B66" s="64" t="s">
        <v>53</v>
      </c>
      <c r="C66" s="64"/>
      <c r="D66" s="92"/>
      <c r="E66" s="64"/>
      <c r="F66" s="180"/>
      <c r="G66" s="64"/>
      <c r="H66" s="180"/>
      <c r="I66" s="64"/>
      <c r="J66" s="92"/>
      <c r="K66" s="64"/>
      <c r="L66" s="180"/>
      <c r="M66" s="64"/>
      <c r="N66" s="92"/>
      <c r="O66" s="75">
        <v>1.2000000000000002</v>
      </c>
      <c r="P66" s="63"/>
      <c r="Q66" s="92"/>
      <c r="R66" s="63"/>
      <c r="S66" s="180"/>
      <c r="T66" s="64"/>
      <c r="U66" s="92"/>
      <c r="V66" s="64"/>
      <c r="W66" s="92"/>
      <c r="X66" s="75">
        <v>1.2000000000000002</v>
      </c>
      <c r="Y66" s="215"/>
      <c r="Z66" s="92"/>
      <c r="AA66" s="64"/>
      <c r="AB66" s="92"/>
      <c r="AC66" s="64"/>
    </row>
    <row r="67" spans="1:29" s="48" customFormat="1" ht="25.5">
      <c r="A67" s="57" t="s">
        <v>56</v>
      </c>
      <c r="B67" s="64" t="s">
        <v>84</v>
      </c>
      <c r="C67" s="64"/>
      <c r="D67" s="92"/>
      <c r="E67" s="64"/>
      <c r="F67" s="180"/>
      <c r="G67" s="64"/>
      <c r="H67" s="180"/>
      <c r="I67" s="64"/>
      <c r="J67" s="92"/>
      <c r="K67" s="64"/>
      <c r="L67" s="180"/>
      <c r="M67" s="64"/>
      <c r="N67" s="92"/>
      <c r="O67" s="75">
        <v>1.2000000000000002</v>
      </c>
      <c r="P67" s="63"/>
      <c r="Q67" s="92"/>
      <c r="R67" s="63"/>
      <c r="S67" s="180"/>
      <c r="T67" s="64"/>
      <c r="U67" s="92"/>
      <c r="V67" s="64"/>
      <c r="W67" s="92"/>
      <c r="X67" s="75">
        <v>1.2000000000000002</v>
      </c>
      <c r="Y67" s="215"/>
      <c r="Z67" s="92"/>
      <c r="AA67" s="64"/>
      <c r="AB67" s="92"/>
      <c r="AC67" s="64"/>
    </row>
    <row r="68" spans="1:29" s="48" customFormat="1" ht="25.5">
      <c r="A68" s="57" t="s">
        <v>85</v>
      </c>
      <c r="B68" s="64" t="s">
        <v>86</v>
      </c>
      <c r="C68" s="64"/>
      <c r="D68" s="92"/>
      <c r="E68" s="64"/>
      <c r="F68" s="180"/>
      <c r="G68" s="64"/>
      <c r="H68" s="180"/>
      <c r="I68" s="64"/>
      <c r="J68" s="92"/>
      <c r="K68" s="64"/>
      <c r="L68" s="180"/>
      <c r="M68" s="64"/>
      <c r="N68" s="92"/>
      <c r="O68" s="75">
        <v>1.7999999999999998</v>
      </c>
      <c r="P68" s="63"/>
      <c r="Q68" s="92"/>
      <c r="R68" s="63"/>
      <c r="S68" s="180"/>
      <c r="T68" s="64"/>
      <c r="U68" s="92"/>
      <c r="V68" s="64"/>
      <c r="W68" s="92"/>
      <c r="X68" s="75">
        <v>1.7999999999999998</v>
      </c>
      <c r="Y68" s="215"/>
      <c r="Z68" s="92"/>
      <c r="AA68" s="64"/>
      <c r="AB68" s="92"/>
      <c r="AC68" s="64"/>
    </row>
    <row r="69" spans="1:29" s="48" customFormat="1">
      <c r="A69" s="57">
        <v>2.27</v>
      </c>
      <c r="B69" s="77" t="s">
        <v>87</v>
      </c>
      <c r="C69" s="77"/>
      <c r="D69" s="235"/>
      <c r="E69" s="77"/>
      <c r="F69" s="201"/>
      <c r="G69" s="77"/>
      <c r="H69" s="201"/>
      <c r="I69" s="77"/>
      <c r="J69" s="235"/>
      <c r="K69" s="77"/>
      <c r="L69" s="201"/>
      <c r="M69" s="77"/>
      <c r="N69" s="235"/>
      <c r="O69" s="75">
        <v>1</v>
      </c>
      <c r="P69" s="63"/>
      <c r="Q69" s="235"/>
      <c r="R69" s="79"/>
      <c r="S69" s="201"/>
      <c r="T69" s="77"/>
      <c r="U69" s="235"/>
      <c r="V69" s="77"/>
      <c r="W69" s="235"/>
      <c r="X69" s="75">
        <v>1</v>
      </c>
      <c r="Y69" s="220"/>
      <c r="Z69" s="235"/>
      <c r="AA69" s="77"/>
      <c r="AB69" s="235"/>
      <c r="AC69" s="77"/>
    </row>
    <row r="70" spans="1:29" s="48" customFormat="1">
      <c r="A70" s="57">
        <f t="shared" si="2"/>
        <v>2.2799999999999998</v>
      </c>
      <c r="B70" s="77" t="s">
        <v>88</v>
      </c>
      <c r="C70" s="77"/>
      <c r="D70" s="235"/>
      <c r="E70" s="77"/>
      <c r="F70" s="201"/>
      <c r="G70" s="77"/>
      <c r="H70" s="201"/>
      <c r="I70" s="77"/>
      <c r="J70" s="235"/>
      <c r="K70" s="77"/>
      <c r="L70" s="201"/>
      <c r="M70" s="77"/>
      <c r="N70" s="235"/>
      <c r="O70" s="75">
        <v>1</v>
      </c>
      <c r="P70" s="63"/>
      <c r="Q70" s="235"/>
      <c r="R70" s="79"/>
      <c r="S70" s="201"/>
      <c r="T70" s="77"/>
      <c r="U70" s="235"/>
      <c r="V70" s="77"/>
      <c r="W70" s="235"/>
      <c r="X70" s="75">
        <v>1</v>
      </c>
      <c r="Y70" s="220"/>
      <c r="Z70" s="235"/>
      <c r="AA70" s="77"/>
      <c r="AB70" s="235"/>
      <c r="AC70" s="77"/>
    </row>
    <row r="71" spans="1:29" s="48" customFormat="1">
      <c r="A71" s="57">
        <f t="shared" si="2"/>
        <v>2.2899999999999996</v>
      </c>
      <c r="B71" s="77" t="s">
        <v>89</v>
      </c>
      <c r="C71" s="77"/>
      <c r="D71" s="235"/>
      <c r="E71" s="77"/>
      <c r="F71" s="201"/>
      <c r="G71" s="77"/>
      <c r="H71" s="201"/>
      <c r="I71" s="77"/>
      <c r="J71" s="235"/>
      <c r="K71" s="77"/>
      <c r="L71" s="201"/>
      <c r="M71" s="77"/>
      <c r="N71" s="235"/>
      <c r="O71" s="75">
        <v>1.25</v>
      </c>
      <c r="P71" s="63"/>
      <c r="Q71" s="235"/>
      <c r="R71" s="79"/>
      <c r="S71" s="201"/>
      <c r="T71" s="77"/>
      <c r="U71" s="235"/>
      <c r="V71" s="77"/>
      <c r="W71" s="235"/>
      <c r="X71" s="75">
        <v>1.25</v>
      </c>
      <c r="Y71" s="220"/>
      <c r="Z71" s="235"/>
      <c r="AA71" s="77"/>
      <c r="AB71" s="235"/>
      <c r="AC71" s="77"/>
    </row>
    <row r="72" spans="1:29" s="48" customFormat="1">
      <c r="A72" s="57">
        <f t="shared" si="2"/>
        <v>2.2999999999999994</v>
      </c>
      <c r="B72" s="77" t="s">
        <v>90</v>
      </c>
      <c r="C72" s="77"/>
      <c r="D72" s="235"/>
      <c r="E72" s="77"/>
      <c r="F72" s="201"/>
      <c r="G72" s="77"/>
      <c r="H72" s="201"/>
      <c r="I72" s="77"/>
      <c r="J72" s="235"/>
      <c r="K72" s="77"/>
      <c r="L72" s="201"/>
      <c r="M72" s="77"/>
      <c r="N72" s="235"/>
      <c r="O72" s="75">
        <v>0.75</v>
      </c>
      <c r="P72" s="63"/>
      <c r="Q72" s="235"/>
      <c r="R72" s="79"/>
      <c r="S72" s="201"/>
      <c r="T72" s="77"/>
      <c r="U72" s="235"/>
      <c r="V72" s="77"/>
      <c r="W72" s="235"/>
      <c r="X72" s="75">
        <v>0.75</v>
      </c>
      <c r="Y72" s="220"/>
      <c r="Z72" s="235"/>
      <c r="AA72" s="77"/>
      <c r="AB72" s="235"/>
      <c r="AC72" s="77"/>
    </row>
    <row r="73" spans="1:29" s="48" customFormat="1">
      <c r="A73" s="57">
        <f t="shared" si="2"/>
        <v>2.3099999999999992</v>
      </c>
      <c r="B73" s="77" t="s">
        <v>91</v>
      </c>
      <c r="C73" s="77"/>
      <c r="D73" s="235"/>
      <c r="E73" s="77"/>
      <c r="F73" s="201"/>
      <c r="G73" s="77"/>
      <c r="H73" s="201"/>
      <c r="I73" s="77"/>
      <c r="J73" s="235"/>
      <c r="K73" s="77"/>
      <c r="L73" s="201"/>
      <c r="M73" s="77"/>
      <c r="N73" s="235"/>
      <c r="O73" s="75">
        <v>0.75</v>
      </c>
      <c r="P73" s="63"/>
      <c r="Q73" s="235"/>
      <c r="R73" s="79"/>
      <c r="S73" s="201"/>
      <c r="T73" s="77"/>
      <c r="U73" s="235"/>
      <c r="V73" s="77"/>
      <c r="W73" s="235"/>
      <c r="X73" s="75">
        <v>0.75</v>
      </c>
      <c r="Y73" s="220"/>
      <c r="Z73" s="235"/>
      <c r="AA73" s="77"/>
      <c r="AB73" s="235"/>
      <c r="AC73" s="77"/>
    </row>
    <row r="74" spans="1:29" s="48" customFormat="1">
      <c r="A74" s="57">
        <f t="shared" si="2"/>
        <v>2.319999999999999</v>
      </c>
      <c r="B74" s="77" t="s">
        <v>92</v>
      </c>
      <c r="C74" s="77"/>
      <c r="D74" s="235"/>
      <c r="E74" s="77"/>
      <c r="F74" s="201"/>
      <c r="G74" s="77"/>
      <c r="H74" s="201"/>
      <c r="I74" s="77"/>
      <c r="J74" s="235"/>
      <c r="K74" s="77"/>
      <c r="L74" s="201"/>
      <c r="M74" s="77"/>
      <c r="N74" s="235"/>
      <c r="O74" s="75">
        <v>0.2</v>
      </c>
      <c r="P74" s="63"/>
      <c r="Q74" s="235"/>
      <c r="R74" s="79"/>
      <c r="S74" s="201"/>
      <c r="T74" s="77"/>
      <c r="U74" s="235"/>
      <c r="V74" s="77"/>
      <c r="W74" s="235"/>
      <c r="X74" s="75">
        <v>0.2</v>
      </c>
      <c r="Y74" s="220"/>
      <c r="Z74" s="235"/>
      <c r="AA74" s="77"/>
      <c r="AB74" s="235"/>
      <c r="AC74" s="77"/>
    </row>
    <row r="75" spans="1:29" s="48" customFormat="1">
      <c r="A75" s="57">
        <f t="shared" si="2"/>
        <v>2.3299999999999987</v>
      </c>
      <c r="B75" s="77" t="s">
        <v>93</v>
      </c>
      <c r="C75" s="77"/>
      <c r="D75" s="235"/>
      <c r="E75" s="77"/>
      <c r="F75" s="201"/>
      <c r="G75" s="77"/>
      <c r="H75" s="201"/>
      <c r="I75" s="77"/>
      <c r="J75" s="235"/>
      <c r="K75" s="77"/>
      <c r="L75" s="201"/>
      <c r="M75" s="77"/>
      <c r="N75" s="235"/>
      <c r="O75" s="75">
        <v>0.2</v>
      </c>
      <c r="P75" s="63"/>
      <c r="Q75" s="235"/>
      <c r="R75" s="79"/>
      <c r="S75" s="201"/>
      <c r="T75" s="77"/>
      <c r="U75" s="235"/>
      <c r="V75" s="77"/>
      <c r="W75" s="235"/>
      <c r="X75" s="75">
        <v>0.2</v>
      </c>
      <c r="Y75" s="220"/>
      <c r="Z75" s="235"/>
      <c r="AA75" s="77"/>
      <c r="AB75" s="235"/>
      <c r="AC75" s="77"/>
    </row>
    <row r="76" spans="1:29" s="48" customFormat="1">
      <c r="A76" s="57">
        <f t="shared" si="2"/>
        <v>2.3399999999999985</v>
      </c>
      <c r="B76" s="77" t="s">
        <v>94</v>
      </c>
      <c r="C76" s="77"/>
      <c r="D76" s="235"/>
      <c r="E76" s="77"/>
      <c r="F76" s="201"/>
      <c r="G76" s="77"/>
      <c r="H76" s="201"/>
      <c r="I76" s="77"/>
      <c r="J76" s="235"/>
      <c r="K76" s="77"/>
      <c r="L76" s="201"/>
      <c r="M76" s="77"/>
      <c r="N76" s="235"/>
      <c r="O76" s="75"/>
      <c r="P76" s="63"/>
      <c r="Q76" s="235"/>
      <c r="R76" s="79"/>
      <c r="S76" s="201"/>
      <c r="T76" s="77"/>
      <c r="U76" s="235"/>
      <c r="V76" s="77"/>
      <c r="W76" s="235"/>
      <c r="X76" s="75"/>
      <c r="Y76" s="220"/>
      <c r="Z76" s="235"/>
      <c r="AA76" s="77"/>
      <c r="AB76" s="235"/>
      <c r="AC76" s="77"/>
    </row>
    <row r="77" spans="1:29" s="48" customFormat="1">
      <c r="A77" s="57">
        <f t="shared" si="2"/>
        <v>2.3499999999999983</v>
      </c>
      <c r="B77" s="77" t="s">
        <v>95</v>
      </c>
      <c r="C77" s="77"/>
      <c r="D77" s="235"/>
      <c r="E77" s="77"/>
      <c r="F77" s="201"/>
      <c r="G77" s="77"/>
      <c r="H77" s="201"/>
      <c r="I77" s="77"/>
      <c r="J77" s="235"/>
      <c r="K77" s="77"/>
      <c r="L77" s="201"/>
      <c r="M77" s="77"/>
      <c r="N77" s="235"/>
      <c r="O77" s="75">
        <v>0.5</v>
      </c>
      <c r="P77" s="63"/>
      <c r="Q77" s="235"/>
      <c r="R77" s="79"/>
      <c r="S77" s="201"/>
      <c r="T77" s="77"/>
      <c r="U77" s="235"/>
      <c r="V77" s="77"/>
      <c r="W77" s="235"/>
      <c r="X77" s="75">
        <v>0.5</v>
      </c>
      <c r="Y77" s="220"/>
      <c r="Z77" s="235"/>
      <c r="AA77" s="77"/>
      <c r="AB77" s="235"/>
      <c r="AC77" s="77"/>
    </row>
    <row r="78" spans="1:29" s="48" customFormat="1" ht="25.5">
      <c r="A78" s="57">
        <f t="shared" si="2"/>
        <v>2.3599999999999981</v>
      </c>
      <c r="B78" s="77" t="s">
        <v>96</v>
      </c>
      <c r="C78" s="77"/>
      <c r="D78" s="235"/>
      <c r="E78" s="77"/>
      <c r="F78" s="201"/>
      <c r="G78" s="77"/>
      <c r="H78" s="201"/>
      <c r="I78" s="77"/>
      <c r="J78" s="235"/>
      <c r="K78" s="77"/>
      <c r="L78" s="201"/>
      <c r="M78" s="77"/>
      <c r="N78" s="235"/>
      <c r="O78" s="75">
        <v>0.2</v>
      </c>
      <c r="P78" s="63"/>
      <c r="Q78" s="235"/>
      <c r="R78" s="79"/>
      <c r="S78" s="201"/>
      <c r="T78" s="77"/>
      <c r="U78" s="235"/>
      <c r="V78" s="77"/>
      <c r="W78" s="235"/>
      <c r="X78" s="75">
        <v>0.2</v>
      </c>
      <c r="Y78" s="220"/>
      <c r="Z78" s="235"/>
      <c r="AA78" s="77"/>
      <c r="AB78" s="235"/>
      <c r="AC78" s="77"/>
    </row>
    <row r="79" spans="1:29" s="269" customFormat="1">
      <c r="A79" s="265"/>
      <c r="B79" s="302" t="s">
        <v>68</v>
      </c>
      <c r="C79" s="302"/>
      <c r="D79" s="308"/>
      <c r="E79" s="302"/>
      <c r="F79" s="305"/>
      <c r="G79" s="302"/>
      <c r="H79" s="308"/>
      <c r="I79" s="302"/>
      <c r="J79" s="308"/>
      <c r="K79" s="302"/>
      <c r="L79" s="308"/>
      <c r="M79" s="302"/>
      <c r="N79" s="308"/>
      <c r="O79" s="302"/>
      <c r="P79" s="304"/>
      <c r="Q79" s="308"/>
      <c r="R79" s="304"/>
      <c r="S79" s="305"/>
      <c r="T79" s="302"/>
      <c r="U79" s="308"/>
      <c r="V79" s="302"/>
      <c r="W79" s="308"/>
      <c r="X79" s="302"/>
      <c r="Y79" s="309"/>
      <c r="Z79" s="308"/>
      <c r="AA79" s="302"/>
      <c r="AB79" s="308"/>
      <c r="AC79" s="302"/>
    </row>
    <row r="80" spans="1:29" s="269" customFormat="1">
      <c r="A80" s="265"/>
      <c r="B80" s="312" t="s">
        <v>97</v>
      </c>
      <c r="C80" s="312"/>
      <c r="D80" s="308"/>
      <c r="E80" s="312"/>
      <c r="F80" s="305"/>
      <c r="G80" s="312"/>
      <c r="H80" s="317"/>
      <c r="I80" s="312"/>
      <c r="J80" s="308"/>
      <c r="K80" s="312"/>
      <c r="L80" s="317"/>
      <c r="M80" s="312"/>
      <c r="N80" s="308"/>
      <c r="O80" s="302"/>
      <c r="P80" s="304"/>
      <c r="Q80" s="308"/>
      <c r="R80" s="304"/>
      <c r="S80" s="305"/>
      <c r="T80" s="312"/>
      <c r="U80" s="308"/>
      <c r="V80" s="312"/>
      <c r="W80" s="308"/>
      <c r="X80" s="302"/>
      <c r="Y80" s="318"/>
      <c r="Z80" s="308"/>
      <c r="AA80" s="312"/>
      <c r="AB80" s="308"/>
      <c r="AC80" s="312"/>
    </row>
    <row r="81" spans="1:29" s="269" customFormat="1">
      <c r="A81" s="265"/>
      <c r="B81" s="303" t="s">
        <v>98</v>
      </c>
      <c r="C81" s="303"/>
      <c r="D81" s="308"/>
      <c r="E81" s="303"/>
      <c r="F81" s="305"/>
      <c r="G81" s="303"/>
      <c r="H81" s="305"/>
      <c r="I81" s="303"/>
      <c r="J81" s="308"/>
      <c r="K81" s="303"/>
      <c r="L81" s="305"/>
      <c r="M81" s="303"/>
      <c r="N81" s="308"/>
      <c r="O81" s="302"/>
      <c r="P81" s="304"/>
      <c r="Q81" s="308"/>
      <c r="R81" s="304"/>
      <c r="S81" s="305"/>
      <c r="T81" s="303"/>
      <c r="U81" s="308"/>
      <c r="V81" s="303"/>
      <c r="W81" s="308"/>
      <c r="X81" s="302"/>
      <c r="Y81" s="320"/>
      <c r="Z81" s="308"/>
      <c r="AA81" s="303"/>
      <c r="AB81" s="308"/>
      <c r="AC81" s="303"/>
    </row>
    <row r="82" spans="1:29" s="48" customFormat="1">
      <c r="A82" s="60">
        <v>3</v>
      </c>
      <c r="B82" s="69" t="s">
        <v>99</v>
      </c>
      <c r="C82" s="69"/>
      <c r="D82" s="150"/>
      <c r="E82" s="69"/>
      <c r="F82" s="196"/>
      <c r="G82" s="69"/>
      <c r="H82" s="196"/>
      <c r="I82" s="69"/>
      <c r="J82" s="150"/>
      <c r="K82" s="69"/>
      <c r="L82" s="196"/>
      <c r="M82" s="69"/>
      <c r="N82" s="150"/>
      <c r="O82" s="70"/>
      <c r="P82" s="71"/>
      <c r="Q82" s="150"/>
      <c r="R82" s="71"/>
      <c r="S82" s="196"/>
      <c r="T82" s="69"/>
      <c r="U82" s="150"/>
      <c r="V82" s="69"/>
      <c r="W82" s="150"/>
      <c r="X82" s="70"/>
      <c r="Y82" s="217"/>
      <c r="Z82" s="150"/>
      <c r="AA82" s="69"/>
      <c r="AB82" s="150"/>
      <c r="AC82" s="69"/>
    </row>
    <row r="83" spans="1:29" s="48" customFormat="1">
      <c r="A83" s="53" t="s">
        <v>100</v>
      </c>
      <c r="B83" s="69" t="s">
        <v>32</v>
      </c>
      <c r="C83" s="69"/>
      <c r="D83" s="150"/>
      <c r="E83" s="69"/>
      <c r="F83" s="196"/>
      <c r="G83" s="69"/>
      <c r="H83" s="196"/>
      <c r="I83" s="69"/>
      <c r="J83" s="150"/>
      <c r="K83" s="69"/>
      <c r="L83" s="196"/>
      <c r="M83" s="69"/>
      <c r="N83" s="150"/>
      <c r="O83" s="70"/>
      <c r="P83" s="71"/>
      <c r="Q83" s="150"/>
      <c r="R83" s="71"/>
      <c r="S83" s="196"/>
      <c r="T83" s="69"/>
      <c r="U83" s="150"/>
      <c r="V83" s="69"/>
      <c r="W83" s="150"/>
      <c r="X83" s="70"/>
      <c r="Y83" s="217"/>
      <c r="Z83" s="150"/>
      <c r="AA83" s="69"/>
      <c r="AB83" s="150"/>
      <c r="AC83" s="69"/>
    </row>
    <row r="84" spans="1:29" s="48" customFormat="1">
      <c r="A84" s="57"/>
      <c r="B84" s="72" t="s">
        <v>33</v>
      </c>
      <c r="C84" s="72"/>
      <c r="D84" s="153"/>
      <c r="E84" s="72"/>
      <c r="F84" s="197"/>
      <c r="G84" s="72"/>
      <c r="H84" s="230"/>
      <c r="I84" s="72"/>
      <c r="J84" s="153"/>
      <c r="K84" s="72"/>
      <c r="L84" s="230"/>
      <c r="M84" s="72"/>
      <c r="N84" s="153"/>
      <c r="O84" s="73"/>
      <c r="P84" s="74"/>
      <c r="Q84" s="153"/>
      <c r="R84" s="74"/>
      <c r="S84" s="197"/>
      <c r="T84" s="72"/>
      <c r="U84" s="153"/>
      <c r="V84" s="72"/>
      <c r="W84" s="153"/>
      <c r="X84" s="73"/>
      <c r="Y84" s="218"/>
      <c r="Z84" s="153"/>
      <c r="AA84" s="72"/>
      <c r="AB84" s="153"/>
      <c r="AC84" s="72"/>
    </row>
    <row r="85" spans="1:29" s="48" customFormat="1">
      <c r="A85" s="57">
        <v>3.01</v>
      </c>
      <c r="B85" s="64" t="s">
        <v>34</v>
      </c>
      <c r="C85" s="64"/>
      <c r="D85" s="92"/>
      <c r="E85" s="64"/>
      <c r="F85" s="180"/>
      <c r="G85" s="64"/>
      <c r="H85" s="180"/>
      <c r="I85" s="64"/>
      <c r="J85" s="92"/>
      <c r="K85" s="64"/>
      <c r="L85" s="180"/>
      <c r="M85" s="64"/>
      <c r="N85" s="92"/>
      <c r="O85" s="75">
        <v>2</v>
      </c>
      <c r="P85" s="63"/>
      <c r="Q85" s="92"/>
      <c r="R85" s="63"/>
      <c r="S85" s="180"/>
      <c r="T85" s="64"/>
      <c r="U85" s="92"/>
      <c r="V85" s="64"/>
      <c r="W85" s="92"/>
      <c r="X85" s="75">
        <v>2</v>
      </c>
      <c r="Y85" s="215"/>
      <c r="Z85" s="92"/>
      <c r="AA85" s="64"/>
      <c r="AB85" s="92"/>
      <c r="AC85" s="64"/>
    </row>
    <row r="86" spans="1:29" s="48" customFormat="1">
      <c r="A86" s="57">
        <f t="shared" ref="A86:A88" si="3">+A85+0.01</f>
        <v>3.0199999999999996</v>
      </c>
      <c r="B86" s="64" t="s">
        <v>35</v>
      </c>
      <c r="C86" s="64"/>
      <c r="D86" s="92"/>
      <c r="E86" s="64"/>
      <c r="F86" s="180"/>
      <c r="G86" s="64"/>
      <c r="H86" s="180"/>
      <c r="I86" s="64"/>
      <c r="J86" s="92"/>
      <c r="K86" s="64"/>
      <c r="L86" s="180"/>
      <c r="M86" s="64"/>
      <c r="N86" s="92"/>
      <c r="O86" s="75">
        <v>3</v>
      </c>
      <c r="P86" s="63"/>
      <c r="Q86" s="92"/>
      <c r="R86" s="63"/>
      <c r="S86" s="180"/>
      <c r="T86" s="64"/>
      <c r="U86" s="92"/>
      <c r="V86" s="64"/>
      <c r="W86" s="92"/>
      <c r="X86" s="75">
        <v>3</v>
      </c>
      <c r="Y86" s="215"/>
      <c r="Z86" s="92"/>
      <c r="AA86" s="64"/>
      <c r="AB86" s="92"/>
      <c r="AC86" s="64"/>
    </row>
    <row r="87" spans="1:29" s="48" customFormat="1">
      <c r="A87" s="57">
        <f t="shared" si="3"/>
        <v>3.0299999999999994</v>
      </c>
      <c r="B87" s="64" t="s">
        <v>36</v>
      </c>
      <c r="C87" s="64"/>
      <c r="D87" s="92"/>
      <c r="E87" s="64"/>
      <c r="F87" s="180"/>
      <c r="G87" s="64"/>
      <c r="H87" s="180"/>
      <c r="I87" s="64"/>
      <c r="J87" s="92"/>
      <c r="K87" s="64"/>
      <c r="L87" s="180"/>
      <c r="M87" s="64"/>
      <c r="N87" s="92"/>
      <c r="O87" s="76">
        <v>0.375</v>
      </c>
      <c r="P87" s="63"/>
      <c r="Q87" s="92"/>
      <c r="R87" s="63"/>
      <c r="S87" s="180"/>
      <c r="T87" s="64"/>
      <c r="U87" s="92"/>
      <c r="V87" s="64"/>
      <c r="W87" s="92"/>
      <c r="X87" s="76">
        <v>0.375</v>
      </c>
      <c r="Y87" s="215"/>
      <c r="Z87" s="92"/>
      <c r="AA87" s="64"/>
      <c r="AB87" s="92"/>
      <c r="AC87" s="64"/>
    </row>
    <row r="88" spans="1:29" s="48" customFormat="1">
      <c r="A88" s="57">
        <f t="shared" si="3"/>
        <v>3.0399999999999991</v>
      </c>
      <c r="B88" s="64" t="s">
        <v>37</v>
      </c>
      <c r="C88" s="64"/>
      <c r="D88" s="92"/>
      <c r="E88" s="64"/>
      <c r="F88" s="180"/>
      <c r="G88" s="64"/>
      <c r="H88" s="180"/>
      <c r="I88" s="64"/>
      <c r="J88" s="92"/>
      <c r="K88" s="64"/>
      <c r="L88" s="180"/>
      <c r="M88" s="64"/>
      <c r="N88" s="92"/>
      <c r="O88" s="31"/>
      <c r="P88" s="63"/>
      <c r="Q88" s="92"/>
      <c r="R88" s="63"/>
      <c r="S88" s="180"/>
      <c r="T88" s="64"/>
      <c r="U88" s="92"/>
      <c r="V88" s="64"/>
      <c r="W88" s="92"/>
      <c r="X88" s="31"/>
      <c r="Y88" s="215"/>
      <c r="Z88" s="92"/>
      <c r="AA88" s="64"/>
      <c r="AB88" s="92"/>
      <c r="AC88" s="64"/>
    </row>
    <row r="89" spans="1:29" s="269" customFormat="1">
      <c r="A89" s="265"/>
      <c r="B89" s="266" t="s">
        <v>38</v>
      </c>
      <c r="C89" s="266"/>
      <c r="D89" s="279"/>
      <c r="E89" s="266"/>
      <c r="F89" s="268"/>
      <c r="G89" s="266"/>
      <c r="H89" s="279"/>
      <c r="I89" s="266"/>
      <c r="J89" s="279"/>
      <c r="K89" s="266"/>
      <c r="L89" s="279"/>
      <c r="M89" s="266"/>
      <c r="N89" s="279"/>
      <c r="O89" s="266"/>
      <c r="P89" s="267"/>
      <c r="Q89" s="279"/>
      <c r="R89" s="267"/>
      <c r="S89" s="268"/>
      <c r="T89" s="266"/>
      <c r="U89" s="279"/>
      <c r="V89" s="266"/>
      <c r="W89" s="279"/>
      <c r="X89" s="266"/>
      <c r="Y89" s="280"/>
      <c r="Z89" s="279"/>
      <c r="AA89" s="266"/>
      <c r="AB89" s="279"/>
      <c r="AC89" s="266"/>
    </row>
    <row r="90" spans="1:29" s="48" customFormat="1">
      <c r="A90" s="57"/>
      <c r="B90" s="72" t="s">
        <v>39</v>
      </c>
      <c r="C90" s="72"/>
      <c r="D90" s="153"/>
      <c r="E90" s="72"/>
      <c r="F90" s="197"/>
      <c r="G90" s="72"/>
      <c r="H90" s="230"/>
      <c r="I90" s="72"/>
      <c r="J90" s="153"/>
      <c r="K90" s="72"/>
      <c r="L90" s="230"/>
      <c r="M90" s="72"/>
      <c r="N90" s="153"/>
      <c r="O90" s="73"/>
      <c r="P90" s="74"/>
      <c r="Q90" s="153"/>
      <c r="R90" s="74"/>
      <c r="S90" s="197"/>
      <c r="T90" s="72"/>
      <c r="U90" s="153"/>
      <c r="V90" s="72"/>
      <c r="W90" s="153"/>
      <c r="X90" s="73"/>
      <c r="Y90" s="218"/>
      <c r="Z90" s="153"/>
      <c r="AA90" s="72"/>
      <c r="AB90" s="153"/>
      <c r="AC90" s="72"/>
    </row>
    <row r="91" spans="1:29" s="48" customFormat="1">
      <c r="A91" s="57">
        <v>3.05</v>
      </c>
      <c r="B91" s="77" t="s">
        <v>40</v>
      </c>
      <c r="C91" s="93"/>
      <c r="D91" s="423"/>
      <c r="E91" s="93"/>
      <c r="F91" s="207"/>
      <c r="G91" s="93"/>
      <c r="H91" s="207"/>
      <c r="I91" s="93"/>
      <c r="J91" s="423"/>
      <c r="K91" s="93"/>
      <c r="L91" s="207"/>
      <c r="M91" s="93"/>
      <c r="N91" s="423"/>
      <c r="O91" s="75">
        <v>9</v>
      </c>
      <c r="P91" s="95"/>
      <c r="Q91" s="423"/>
      <c r="R91" s="95"/>
      <c r="S91" s="207"/>
      <c r="T91" s="93"/>
      <c r="U91" s="423"/>
      <c r="V91" s="93"/>
      <c r="W91" s="423"/>
      <c r="X91" s="75">
        <v>9</v>
      </c>
      <c r="Y91" s="371"/>
      <c r="Z91" s="423"/>
      <c r="AA91" s="93"/>
      <c r="AB91" s="423"/>
      <c r="AC91" s="93"/>
    </row>
    <row r="92" spans="1:29" s="48" customFormat="1">
      <c r="A92" s="57">
        <f t="shared" ref="A92:A93" si="4">+A91+0.01</f>
        <v>3.0599999999999996</v>
      </c>
      <c r="B92" s="77" t="s">
        <v>41</v>
      </c>
      <c r="C92" s="93"/>
      <c r="D92" s="423"/>
      <c r="E92" s="93"/>
      <c r="F92" s="207"/>
      <c r="G92" s="93"/>
      <c r="H92" s="207"/>
      <c r="I92" s="93"/>
      <c r="J92" s="423"/>
      <c r="K92" s="93"/>
      <c r="L92" s="207"/>
      <c r="M92" s="93"/>
      <c r="N92" s="423"/>
      <c r="O92" s="75">
        <v>0.6</v>
      </c>
      <c r="P92" s="95"/>
      <c r="Q92" s="423"/>
      <c r="R92" s="95"/>
      <c r="S92" s="207"/>
      <c r="T92" s="93"/>
      <c r="U92" s="423"/>
      <c r="V92" s="93"/>
      <c r="W92" s="423"/>
      <c r="X92" s="75">
        <v>0.6</v>
      </c>
      <c r="Y92" s="371"/>
      <c r="Z92" s="423"/>
      <c r="AA92" s="93"/>
      <c r="AB92" s="423"/>
      <c r="AC92" s="93"/>
    </row>
    <row r="93" spans="1:29" s="48" customFormat="1" ht="25.5">
      <c r="A93" s="57">
        <f t="shared" si="4"/>
        <v>3.0699999999999994</v>
      </c>
      <c r="B93" s="77" t="s">
        <v>42</v>
      </c>
      <c r="C93" s="93"/>
      <c r="D93" s="423"/>
      <c r="E93" s="93"/>
      <c r="F93" s="207"/>
      <c r="G93" s="93"/>
      <c r="H93" s="207"/>
      <c r="I93" s="93"/>
      <c r="J93" s="423"/>
      <c r="K93" s="93"/>
      <c r="L93" s="207"/>
      <c r="M93" s="93"/>
      <c r="N93" s="423"/>
      <c r="O93" s="75">
        <v>0.5</v>
      </c>
      <c r="P93" s="95"/>
      <c r="Q93" s="423"/>
      <c r="R93" s="95"/>
      <c r="S93" s="207"/>
      <c r="T93" s="93"/>
      <c r="U93" s="423"/>
      <c r="V93" s="93"/>
      <c r="W93" s="423"/>
      <c r="X93" s="75">
        <v>0.5</v>
      </c>
      <c r="Y93" s="371"/>
      <c r="Z93" s="423"/>
      <c r="AA93" s="93"/>
      <c r="AB93" s="423"/>
      <c r="AC93" s="93"/>
    </row>
    <row r="94" spans="1:29" s="48" customFormat="1">
      <c r="A94" s="57"/>
      <c r="B94" s="77" t="s">
        <v>43</v>
      </c>
      <c r="C94" s="93"/>
      <c r="D94" s="423"/>
      <c r="E94" s="93"/>
      <c r="F94" s="207"/>
      <c r="G94" s="93"/>
      <c r="H94" s="207"/>
      <c r="I94" s="93"/>
      <c r="J94" s="423"/>
      <c r="K94" s="93"/>
      <c r="L94" s="207"/>
      <c r="M94" s="93"/>
      <c r="N94" s="423"/>
      <c r="O94" s="94"/>
      <c r="P94" s="95"/>
      <c r="Q94" s="423"/>
      <c r="R94" s="95"/>
      <c r="S94" s="207"/>
      <c r="T94" s="93"/>
      <c r="U94" s="423"/>
      <c r="V94" s="93"/>
      <c r="W94" s="423"/>
      <c r="X94" s="94"/>
      <c r="Y94" s="371"/>
      <c r="Z94" s="423"/>
      <c r="AA94" s="93"/>
      <c r="AB94" s="423"/>
      <c r="AC94" s="93"/>
    </row>
    <row r="95" spans="1:29" s="48" customFormat="1">
      <c r="A95" s="57" t="s">
        <v>44</v>
      </c>
      <c r="B95" s="80" t="s">
        <v>45</v>
      </c>
      <c r="C95" s="96"/>
      <c r="D95" s="424"/>
      <c r="E95" s="96"/>
      <c r="F95" s="208"/>
      <c r="G95" s="96"/>
      <c r="H95" s="208"/>
      <c r="I95" s="96"/>
      <c r="J95" s="424"/>
      <c r="K95" s="96"/>
      <c r="L95" s="208"/>
      <c r="M95" s="96"/>
      <c r="N95" s="424"/>
      <c r="O95" s="82">
        <v>3</v>
      </c>
      <c r="P95" s="97"/>
      <c r="Q95" s="424"/>
      <c r="R95" s="97"/>
      <c r="S95" s="208"/>
      <c r="T95" s="96"/>
      <c r="U95" s="424"/>
      <c r="V95" s="96"/>
      <c r="W95" s="424"/>
      <c r="X95" s="82">
        <v>3</v>
      </c>
      <c r="Y95" s="372"/>
      <c r="Z95" s="424"/>
      <c r="AA95" s="96"/>
      <c r="AB95" s="424"/>
      <c r="AC95" s="96"/>
    </row>
    <row r="96" spans="1:29" s="48" customFormat="1" ht="25.5">
      <c r="A96" s="57" t="s">
        <v>46</v>
      </c>
      <c r="B96" s="80" t="s">
        <v>47</v>
      </c>
      <c r="C96" s="64"/>
      <c r="D96" s="92"/>
      <c r="E96" s="64"/>
      <c r="F96" s="180"/>
      <c r="G96" s="64"/>
      <c r="H96" s="180"/>
      <c r="I96" s="64"/>
      <c r="J96" s="92"/>
      <c r="K96" s="64"/>
      <c r="L96" s="180"/>
      <c r="M96" s="64"/>
      <c r="N96" s="92"/>
      <c r="O96" s="81">
        <v>9.6</v>
      </c>
      <c r="P96" s="63"/>
      <c r="Q96" s="92"/>
      <c r="R96" s="63"/>
      <c r="S96" s="180"/>
      <c r="T96" s="64"/>
      <c r="U96" s="92"/>
      <c r="V96" s="64"/>
      <c r="W96" s="92"/>
      <c r="X96" s="81">
        <v>9.6</v>
      </c>
      <c r="Y96" s="215"/>
      <c r="Z96" s="92"/>
      <c r="AA96" s="64"/>
      <c r="AB96" s="92"/>
      <c r="AC96" s="64"/>
    </row>
    <row r="97" spans="1:29" s="48" customFormat="1" ht="38.25">
      <c r="A97" s="57" t="s">
        <v>48</v>
      </c>
      <c r="B97" s="80" t="s">
        <v>49</v>
      </c>
      <c r="C97" s="64"/>
      <c r="D97" s="92"/>
      <c r="E97" s="64"/>
      <c r="F97" s="180"/>
      <c r="G97" s="64"/>
      <c r="H97" s="180"/>
      <c r="I97" s="64"/>
      <c r="J97" s="92"/>
      <c r="K97" s="64"/>
      <c r="L97" s="180"/>
      <c r="M97" s="64"/>
      <c r="N97" s="92"/>
      <c r="O97" s="75">
        <v>2.88</v>
      </c>
      <c r="P97" s="63"/>
      <c r="Q97" s="92"/>
      <c r="R97" s="63"/>
      <c r="S97" s="180"/>
      <c r="T97" s="64"/>
      <c r="U97" s="92"/>
      <c r="V97" s="64"/>
      <c r="W97" s="92"/>
      <c r="X97" s="75">
        <v>2.88</v>
      </c>
      <c r="Y97" s="215"/>
      <c r="Z97" s="92"/>
      <c r="AA97" s="64"/>
      <c r="AB97" s="92"/>
      <c r="AC97" s="64"/>
    </row>
    <row r="98" spans="1:29" s="48" customFormat="1">
      <c r="A98" s="57" t="s">
        <v>50</v>
      </c>
      <c r="B98" s="80" t="s">
        <v>51</v>
      </c>
      <c r="C98" s="64"/>
      <c r="D98" s="92"/>
      <c r="E98" s="64"/>
      <c r="F98" s="180"/>
      <c r="G98" s="64"/>
      <c r="H98" s="180"/>
      <c r="I98" s="64"/>
      <c r="J98" s="92"/>
      <c r="K98" s="64"/>
      <c r="L98" s="180"/>
      <c r="M98" s="64"/>
      <c r="N98" s="92"/>
      <c r="O98" s="75">
        <v>1.5</v>
      </c>
      <c r="P98" s="63"/>
      <c r="Q98" s="92"/>
      <c r="R98" s="63"/>
      <c r="S98" s="180"/>
      <c r="T98" s="64"/>
      <c r="U98" s="92"/>
      <c r="V98" s="64"/>
      <c r="W98" s="92"/>
      <c r="X98" s="75">
        <v>1.5</v>
      </c>
      <c r="Y98" s="215"/>
      <c r="Z98" s="92"/>
      <c r="AA98" s="64"/>
      <c r="AB98" s="92"/>
      <c r="AC98" s="64"/>
    </row>
    <row r="99" spans="1:29" s="48" customFormat="1">
      <c r="A99" s="57" t="s">
        <v>52</v>
      </c>
      <c r="B99" s="80" t="s">
        <v>53</v>
      </c>
      <c r="C99" s="64"/>
      <c r="D99" s="92"/>
      <c r="E99" s="64"/>
      <c r="F99" s="180"/>
      <c r="G99" s="64"/>
      <c r="H99" s="180"/>
      <c r="I99" s="64"/>
      <c r="J99" s="92"/>
      <c r="K99" s="64"/>
      <c r="L99" s="180"/>
      <c r="M99" s="64"/>
      <c r="N99" s="92"/>
      <c r="O99" s="75">
        <v>1.2</v>
      </c>
      <c r="P99" s="63"/>
      <c r="Q99" s="92"/>
      <c r="R99" s="63"/>
      <c r="S99" s="180"/>
      <c r="T99" s="64"/>
      <c r="U99" s="92"/>
      <c r="V99" s="64"/>
      <c r="W99" s="92"/>
      <c r="X99" s="75">
        <v>1.2</v>
      </c>
      <c r="Y99" s="215"/>
      <c r="Z99" s="92"/>
      <c r="AA99" s="64"/>
      <c r="AB99" s="92"/>
      <c r="AC99" s="64"/>
    </row>
    <row r="100" spans="1:29" s="48" customFormat="1" ht="25.5">
      <c r="A100" s="57" t="s">
        <v>54</v>
      </c>
      <c r="B100" s="80" t="s">
        <v>55</v>
      </c>
      <c r="C100" s="64"/>
      <c r="D100" s="92"/>
      <c r="E100" s="64"/>
      <c r="F100" s="180"/>
      <c r="G100" s="64"/>
      <c r="H100" s="180"/>
      <c r="I100" s="64"/>
      <c r="J100" s="92"/>
      <c r="K100" s="64"/>
      <c r="L100" s="180"/>
      <c r="M100" s="64"/>
      <c r="N100" s="92"/>
      <c r="O100" s="75">
        <v>1.2</v>
      </c>
      <c r="P100" s="63"/>
      <c r="Q100" s="92"/>
      <c r="R100" s="63"/>
      <c r="S100" s="180"/>
      <c r="T100" s="64"/>
      <c r="U100" s="92"/>
      <c r="V100" s="64"/>
      <c r="W100" s="92"/>
      <c r="X100" s="75">
        <v>1.2</v>
      </c>
      <c r="Y100" s="215"/>
      <c r="Z100" s="92"/>
      <c r="AA100" s="64"/>
      <c r="AB100" s="92"/>
      <c r="AC100" s="64"/>
    </row>
    <row r="101" spans="1:29" s="48" customFormat="1" ht="25.5">
      <c r="A101" s="57" t="s">
        <v>56</v>
      </c>
      <c r="B101" s="80" t="s">
        <v>57</v>
      </c>
      <c r="C101" s="64"/>
      <c r="D101" s="92"/>
      <c r="E101" s="64"/>
      <c r="F101" s="180"/>
      <c r="G101" s="64"/>
      <c r="H101" s="180"/>
      <c r="I101" s="64"/>
      <c r="J101" s="92"/>
      <c r="K101" s="64"/>
      <c r="L101" s="180"/>
      <c r="M101" s="64"/>
      <c r="N101" s="92"/>
      <c r="O101" s="75">
        <v>1.8</v>
      </c>
      <c r="P101" s="63"/>
      <c r="Q101" s="92"/>
      <c r="R101" s="63"/>
      <c r="S101" s="180"/>
      <c r="T101" s="64"/>
      <c r="U101" s="92"/>
      <c r="V101" s="64"/>
      <c r="W101" s="92"/>
      <c r="X101" s="75">
        <v>1.8</v>
      </c>
      <c r="Y101" s="215"/>
      <c r="Z101" s="92"/>
      <c r="AA101" s="64"/>
      <c r="AB101" s="92"/>
      <c r="AC101" s="64"/>
    </row>
    <row r="102" spans="1:29" s="48" customFormat="1">
      <c r="A102" s="57">
        <v>3.08</v>
      </c>
      <c r="B102" s="80" t="s">
        <v>58</v>
      </c>
      <c r="C102" s="64"/>
      <c r="D102" s="92"/>
      <c r="E102" s="64"/>
      <c r="F102" s="180"/>
      <c r="G102" s="64"/>
      <c r="H102" s="180"/>
      <c r="I102" s="64"/>
      <c r="J102" s="92"/>
      <c r="K102" s="64"/>
      <c r="L102" s="180"/>
      <c r="M102" s="64"/>
      <c r="N102" s="92"/>
      <c r="O102" s="75">
        <v>0.5</v>
      </c>
      <c r="P102" s="63"/>
      <c r="Q102" s="92"/>
      <c r="R102" s="63"/>
      <c r="S102" s="180"/>
      <c r="T102" s="64"/>
      <c r="U102" s="92"/>
      <c r="V102" s="64"/>
      <c r="W102" s="92"/>
      <c r="X102" s="75">
        <v>0.5</v>
      </c>
      <c r="Y102" s="215"/>
      <c r="Z102" s="92"/>
      <c r="AA102" s="64"/>
      <c r="AB102" s="92"/>
      <c r="AC102" s="64"/>
    </row>
    <row r="103" spans="1:29" s="48" customFormat="1">
      <c r="A103" s="57">
        <f t="shared" ref="A103:A110" si="5">+A102+0.01</f>
        <v>3.09</v>
      </c>
      <c r="B103" s="80" t="s">
        <v>59</v>
      </c>
      <c r="C103" s="64"/>
      <c r="D103" s="92"/>
      <c r="E103" s="64"/>
      <c r="F103" s="180"/>
      <c r="G103" s="64"/>
      <c r="H103" s="180"/>
      <c r="I103" s="64"/>
      <c r="J103" s="92"/>
      <c r="K103" s="64"/>
      <c r="L103" s="180"/>
      <c r="M103" s="64"/>
      <c r="N103" s="92"/>
      <c r="O103" s="75">
        <v>0.5</v>
      </c>
      <c r="P103" s="63"/>
      <c r="Q103" s="92"/>
      <c r="R103" s="63"/>
      <c r="S103" s="180"/>
      <c r="T103" s="64"/>
      <c r="U103" s="92"/>
      <c r="V103" s="64"/>
      <c r="W103" s="92"/>
      <c r="X103" s="75">
        <v>0.5</v>
      </c>
      <c r="Y103" s="215"/>
      <c r="Z103" s="92"/>
      <c r="AA103" s="64"/>
      <c r="AB103" s="92"/>
      <c r="AC103" s="64"/>
    </row>
    <row r="104" spans="1:29" s="48" customFormat="1">
      <c r="A104" s="57">
        <f t="shared" si="5"/>
        <v>3.0999999999999996</v>
      </c>
      <c r="B104" s="80" t="s">
        <v>60</v>
      </c>
      <c r="C104" s="64"/>
      <c r="D104" s="92"/>
      <c r="E104" s="64"/>
      <c r="F104" s="180"/>
      <c r="G104" s="64"/>
      <c r="H104" s="180"/>
      <c r="I104" s="64"/>
      <c r="J104" s="92"/>
      <c r="K104" s="64"/>
      <c r="L104" s="180"/>
      <c r="M104" s="64"/>
      <c r="N104" s="92"/>
      <c r="O104" s="76">
        <v>0.625</v>
      </c>
      <c r="P104" s="63"/>
      <c r="Q104" s="92"/>
      <c r="R104" s="63"/>
      <c r="S104" s="180"/>
      <c r="T104" s="64"/>
      <c r="U104" s="92"/>
      <c r="V104" s="64"/>
      <c r="W104" s="92"/>
      <c r="X104" s="76">
        <v>0.625</v>
      </c>
      <c r="Y104" s="215"/>
      <c r="Z104" s="92"/>
      <c r="AA104" s="64"/>
      <c r="AB104" s="92"/>
      <c r="AC104" s="64"/>
    </row>
    <row r="105" spans="1:29" s="48" customFormat="1">
      <c r="A105" s="57">
        <f t="shared" si="5"/>
        <v>3.1099999999999994</v>
      </c>
      <c r="B105" s="80" t="s">
        <v>61</v>
      </c>
      <c r="C105" s="64"/>
      <c r="D105" s="92"/>
      <c r="E105" s="64"/>
      <c r="F105" s="180"/>
      <c r="G105" s="64"/>
      <c r="H105" s="180"/>
      <c r="I105" s="64"/>
      <c r="J105" s="92"/>
      <c r="K105" s="64"/>
      <c r="L105" s="180"/>
      <c r="M105" s="64"/>
      <c r="N105" s="92"/>
      <c r="O105" s="76">
        <v>0.375</v>
      </c>
      <c r="P105" s="63"/>
      <c r="Q105" s="92"/>
      <c r="R105" s="63"/>
      <c r="S105" s="180"/>
      <c r="T105" s="64"/>
      <c r="U105" s="92"/>
      <c r="V105" s="64"/>
      <c r="W105" s="92"/>
      <c r="X105" s="76">
        <v>0.375</v>
      </c>
      <c r="Y105" s="215"/>
      <c r="Z105" s="92"/>
      <c r="AA105" s="64"/>
      <c r="AB105" s="92"/>
      <c r="AC105" s="64"/>
    </row>
    <row r="106" spans="1:29" s="48" customFormat="1">
      <c r="A106" s="57">
        <f t="shared" si="5"/>
        <v>3.1199999999999992</v>
      </c>
      <c r="B106" s="80" t="s">
        <v>62</v>
      </c>
      <c r="C106" s="64"/>
      <c r="D106" s="92"/>
      <c r="E106" s="64"/>
      <c r="F106" s="180"/>
      <c r="G106" s="64"/>
      <c r="H106" s="180"/>
      <c r="I106" s="64"/>
      <c r="J106" s="92"/>
      <c r="K106" s="64"/>
      <c r="L106" s="180"/>
      <c r="M106" s="64"/>
      <c r="N106" s="92"/>
      <c r="O106" s="76">
        <v>0.375</v>
      </c>
      <c r="P106" s="63"/>
      <c r="Q106" s="92"/>
      <c r="R106" s="63"/>
      <c r="S106" s="180"/>
      <c r="T106" s="64"/>
      <c r="U106" s="92"/>
      <c r="V106" s="64"/>
      <c r="W106" s="92"/>
      <c r="X106" s="76">
        <v>0.375</v>
      </c>
      <c r="Y106" s="215"/>
      <c r="Z106" s="92"/>
      <c r="AA106" s="64"/>
      <c r="AB106" s="92"/>
      <c r="AC106" s="64"/>
    </row>
    <row r="107" spans="1:29" s="48" customFormat="1">
      <c r="A107" s="57">
        <f t="shared" si="5"/>
        <v>3.129999999999999</v>
      </c>
      <c r="B107" s="80" t="s">
        <v>63</v>
      </c>
      <c r="C107" s="64"/>
      <c r="D107" s="92"/>
      <c r="E107" s="64"/>
      <c r="F107" s="180"/>
      <c r="G107" s="64"/>
      <c r="H107" s="180"/>
      <c r="I107" s="64"/>
      <c r="J107" s="92"/>
      <c r="K107" s="64"/>
      <c r="L107" s="180"/>
      <c r="M107" s="64"/>
      <c r="N107" s="92"/>
      <c r="O107" s="75">
        <v>0.15</v>
      </c>
      <c r="P107" s="63"/>
      <c r="Q107" s="92"/>
      <c r="R107" s="63"/>
      <c r="S107" s="180"/>
      <c r="T107" s="64"/>
      <c r="U107" s="92"/>
      <c r="V107" s="64"/>
      <c r="W107" s="92"/>
      <c r="X107" s="75">
        <v>0.15</v>
      </c>
      <c r="Y107" s="215"/>
      <c r="Z107" s="92"/>
      <c r="AA107" s="64"/>
      <c r="AB107" s="92"/>
      <c r="AC107" s="64"/>
    </row>
    <row r="108" spans="1:29" s="48" customFormat="1">
      <c r="A108" s="57">
        <f t="shared" si="5"/>
        <v>3.1399999999999988</v>
      </c>
      <c r="B108" s="80" t="s">
        <v>64</v>
      </c>
      <c r="C108" s="64"/>
      <c r="D108" s="92"/>
      <c r="E108" s="64"/>
      <c r="F108" s="180"/>
      <c r="G108" s="64"/>
      <c r="H108" s="180"/>
      <c r="I108" s="64"/>
      <c r="J108" s="92"/>
      <c r="K108" s="64"/>
      <c r="L108" s="180"/>
      <c r="M108" s="64"/>
      <c r="N108" s="92"/>
      <c r="O108" s="75">
        <v>0.15</v>
      </c>
      <c r="P108" s="63"/>
      <c r="Q108" s="92"/>
      <c r="R108" s="63"/>
      <c r="S108" s="180"/>
      <c r="T108" s="64"/>
      <c r="U108" s="92"/>
      <c r="V108" s="64"/>
      <c r="W108" s="92"/>
      <c r="X108" s="75">
        <v>0.15</v>
      </c>
      <c r="Y108" s="215"/>
      <c r="Z108" s="92"/>
      <c r="AA108" s="64"/>
      <c r="AB108" s="92"/>
      <c r="AC108" s="64"/>
    </row>
    <row r="109" spans="1:29" s="48" customFormat="1">
      <c r="A109" s="57">
        <f t="shared" si="5"/>
        <v>3.1499999999999986</v>
      </c>
      <c r="B109" s="80" t="s">
        <v>65</v>
      </c>
      <c r="C109" s="64"/>
      <c r="D109" s="92"/>
      <c r="E109" s="64"/>
      <c r="F109" s="180"/>
      <c r="G109" s="64"/>
      <c r="H109" s="180"/>
      <c r="I109" s="64"/>
      <c r="J109" s="92"/>
      <c r="K109" s="64"/>
      <c r="L109" s="180"/>
      <c r="M109" s="64"/>
      <c r="N109" s="92"/>
      <c r="O109" s="75"/>
      <c r="P109" s="63"/>
      <c r="Q109" s="92"/>
      <c r="R109" s="63"/>
      <c r="S109" s="180"/>
      <c r="T109" s="64"/>
      <c r="U109" s="92"/>
      <c r="V109" s="64"/>
      <c r="W109" s="92"/>
      <c r="X109" s="75"/>
      <c r="Y109" s="215"/>
      <c r="Z109" s="92"/>
      <c r="AA109" s="64"/>
      <c r="AB109" s="92"/>
      <c r="AC109" s="64"/>
    </row>
    <row r="110" spans="1:29" s="48" customFormat="1">
      <c r="A110" s="57">
        <f t="shared" si="5"/>
        <v>3.1599999999999984</v>
      </c>
      <c r="B110" s="80" t="s">
        <v>66</v>
      </c>
      <c r="C110" s="64"/>
      <c r="D110" s="92"/>
      <c r="E110" s="64"/>
      <c r="F110" s="180"/>
      <c r="G110" s="64"/>
      <c r="H110" s="180"/>
      <c r="I110" s="64"/>
      <c r="J110" s="92"/>
      <c r="K110" s="64"/>
      <c r="L110" s="180"/>
      <c r="M110" s="64"/>
      <c r="N110" s="92"/>
      <c r="O110" s="75">
        <v>0.25</v>
      </c>
      <c r="P110" s="63"/>
      <c r="Q110" s="92"/>
      <c r="R110" s="63"/>
      <c r="S110" s="180"/>
      <c r="T110" s="64"/>
      <c r="U110" s="92"/>
      <c r="V110" s="64"/>
      <c r="W110" s="92"/>
      <c r="X110" s="75">
        <v>0.25</v>
      </c>
      <c r="Y110" s="215"/>
      <c r="Z110" s="92"/>
      <c r="AA110" s="64"/>
      <c r="AB110" s="92"/>
      <c r="AC110" s="64"/>
    </row>
    <row r="111" spans="1:29" s="48" customFormat="1" ht="25.5">
      <c r="A111" s="57">
        <v>3.17</v>
      </c>
      <c r="B111" s="80" t="s">
        <v>67</v>
      </c>
      <c r="C111" s="64"/>
      <c r="D111" s="92"/>
      <c r="E111" s="64"/>
      <c r="F111" s="180"/>
      <c r="G111" s="64"/>
      <c r="H111" s="180"/>
      <c r="I111" s="64"/>
      <c r="J111" s="92"/>
      <c r="K111" s="64"/>
      <c r="L111" s="180"/>
      <c r="M111" s="64"/>
      <c r="N111" s="92"/>
      <c r="O111" s="75">
        <v>0.1</v>
      </c>
      <c r="P111" s="63"/>
      <c r="Q111" s="92"/>
      <c r="R111" s="63"/>
      <c r="S111" s="180"/>
      <c r="T111" s="64"/>
      <c r="U111" s="92"/>
      <c r="V111" s="64"/>
      <c r="W111" s="92"/>
      <c r="X111" s="75">
        <v>0.1</v>
      </c>
      <c r="Y111" s="215"/>
      <c r="Z111" s="92"/>
      <c r="AA111" s="64"/>
      <c r="AB111" s="92"/>
      <c r="AC111" s="64"/>
    </row>
    <row r="112" spans="1:29" s="269" customFormat="1">
      <c r="A112" s="265"/>
      <c r="B112" s="284" t="s">
        <v>68</v>
      </c>
      <c r="C112" s="284"/>
      <c r="D112" s="289"/>
      <c r="E112" s="284"/>
      <c r="F112" s="286"/>
      <c r="G112" s="284"/>
      <c r="H112" s="289"/>
      <c r="I112" s="284"/>
      <c r="J112" s="289"/>
      <c r="K112" s="284"/>
      <c r="L112" s="289"/>
      <c r="M112" s="284"/>
      <c r="N112" s="289"/>
      <c r="O112" s="284"/>
      <c r="P112" s="285"/>
      <c r="Q112" s="289"/>
      <c r="R112" s="285"/>
      <c r="S112" s="286"/>
      <c r="T112" s="284"/>
      <c r="U112" s="289"/>
      <c r="V112" s="284"/>
      <c r="W112" s="289"/>
      <c r="X112" s="284"/>
      <c r="Y112" s="290"/>
      <c r="Z112" s="289"/>
      <c r="AA112" s="284"/>
      <c r="AB112" s="289"/>
      <c r="AC112" s="284"/>
    </row>
    <row r="113" spans="1:29" s="269" customFormat="1">
      <c r="A113" s="265"/>
      <c r="B113" s="266" t="s">
        <v>69</v>
      </c>
      <c r="C113" s="266"/>
      <c r="D113" s="279"/>
      <c r="E113" s="266"/>
      <c r="F113" s="268"/>
      <c r="G113" s="266"/>
      <c r="H113" s="279"/>
      <c r="I113" s="266"/>
      <c r="J113" s="279"/>
      <c r="K113" s="266"/>
      <c r="L113" s="279"/>
      <c r="M113" s="266"/>
      <c r="N113" s="279"/>
      <c r="O113" s="266"/>
      <c r="P113" s="267"/>
      <c r="Q113" s="279"/>
      <c r="R113" s="267"/>
      <c r="S113" s="268"/>
      <c r="T113" s="266"/>
      <c r="U113" s="279"/>
      <c r="V113" s="266"/>
      <c r="W113" s="279"/>
      <c r="X113" s="266"/>
      <c r="Y113" s="280"/>
      <c r="Z113" s="279"/>
      <c r="AA113" s="266"/>
      <c r="AB113" s="279"/>
      <c r="AC113" s="266"/>
    </row>
    <row r="114" spans="1:29">
      <c r="A114" s="53" t="s">
        <v>101</v>
      </c>
      <c r="B114" s="84" t="s">
        <v>102</v>
      </c>
      <c r="C114" s="84"/>
      <c r="D114" s="52"/>
      <c r="E114" s="84"/>
      <c r="F114" s="181"/>
      <c r="G114" s="84"/>
      <c r="H114" s="181"/>
      <c r="I114" s="84"/>
      <c r="J114" s="52"/>
      <c r="K114" s="84"/>
      <c r="L114" s="181"/>
      <c r="M114" s="84"/>
      <c r="N114" s="52"/>
      <c r="O114" s="59"/>
      <c r="P114" s="54"/>
      <c r="Q114" s="52"/>
      <c r="R114" s="54"/>
      <c r="S114" s="181"/>
      <c r="T114" s="84"/>
      <c r="U114" s="52"/>
      <c r="V114" s="84"/>
      <c r="W114" s="52"/>
      <c r="X114" s="59"/>
      <c r="Y114" s="222"/>
      <c r="Z114" s="52"/>
      <c r="AA114" s="84"/>
      <c r="AB114" s="52"/>
      <c r="AC114" s="84"/>
    </row>
    <row r="115" spans="1:29">
      <c r="A115" s="57"/>
      <c r="B115" s="85" t="s">
        <v>33</v>
      </c>
      <c r="C115" s="85"/>
      <c r="D115" s="232"/>
      <c r="E115" s="85"/>
      <c r="F115" s="203"/>
      <c r="G115" s="85"/>
      <c r="H115" s="231"/>
      <c r="I115" s="85"/>
      <c r="J115" s="232"/>
      <c r="K115" s="85"/>
      <c r="L115" s="231"/>
      <c r="M115" s="85"/>
      <c r="N115" s="232"/>
      <c r="O115" s="86"/>
      <c r="P115" s="87"/>
      <c r="Q115" s="232"/>
      <c r="R115" s="87"/>
      <c r="S115" s="203"/>
      <c r="T115" s="85"/>
      <c r="U115" s="232"/>
      <c r="V115" s="85"/>
      <c r="W115" s="232"/>
      <c r="X115" s="86"/>
      <c r="Y115" s="223"/>
      <c r="Z115" s="232"/>
      <c r="AA115" s="85"/>
      <c r="AB115" s="232"/>
      <c r="AC115" s="85"/>
    </row>
    <row r="116" spans="1:29">
      <c r="A116" s="57">
        <v>3.18</v>
      </c>
      <c r="B116" s="88" t="s">
        <v>71</v>
      </c>
      <c r="C116" s="88"/>
      <c r="D116" s="236"/>
      <c r="E116" s="88"/>
      <c r="F116" s="204"/>
      <c r="G116" s="88"/>
      <c r="H116" s="204"/>
      <c r="I116" s="88"/>
      <c r="J116" s="236"/>
      <c r="K116" s="88"/>
      <c r="L116" s="204"/>
      <c r="M116" s="88"/>
      <c r="N116" s="236"/>
      <c r="O116" s="75">
        <v>3</v>
      </c>
      <c r="P116" s="90"/>
      <c r="Q116" s="236"/>
      <c r="R116" s="90"/>
      <c r="S116" s="204"/>
      <c r="T116" s="88"/>
      <c r="U116" s="236"/>
      <c r="V116" s="88"/>
      <c r="W116" s="236"/>
      <c r="X116" s="75">
        <v>3</v>
      </c>
      <c r="Y116" s="224"/>
      <c r="Z116" s="236"/>
      <c r="AA116" s="88"/>
      <c r="AB116" s="236"/>
      <c r="AC116" s="88"/>
    </row>
    <row r="117" spans="1:29">
      <c r="A117" s="57">
        <f t="shared" ref="A117:A119" si="6">+A116+0.01</f>
        <v>3.19</v>
      </c>
      <c r="B117" s="88" t="s">
        <v>72</v>
      </c>
      <c r="C117" s="88"/>
      <c r="D117" s="236"/>
      <c r="E117" s="88"/>
      <c r="F117" s="204"/>
      <c r="G117" s="88"/>
      <c r="H117" s="204"/>
      <c r="I117" s="88"/>
      <c r="J117" s="236"/>
      <c r="K117" s="88"/>
      <c r="L117" s="204"/>
      <c r="M117" s="88"/>
      <c r="N117" s="236"/>
      <c r="O117" s="75">
        <v>3.5</v>
      </c>
      <c r="P117" s="90"/>
      <c r="Q117" s="236"/>
      <c r="R117" s="90"/>
      <c r="S117" s="204"/>
      <c r="T117" s="88"/>
      <c r="U117" s="236"/>
      <c r="V117" s="88"/>
      <c r="W117" s="236"/>
      <c r="X117" s="75">
        <v>3.5</v>
      </c>
      <c r="Y117" s="224"/>
      <c r="Z117" s="236"/>
      <c r="AA117" s="88"/>
      <c r="AB117" s="236"/>
      <c r="AC117" s="88"/>
    </row>
    <row r="118" spans="1:29">
      <c r="A118" s="57">
        <f t="shared" si="6"/>
        <v>3.1999999999999997</v>
      </c>
      <c r="B118" s="88" t="s">
        <v>73</v>
      </c>
      <c r="C118" s="88"/>
      <c r="D118" s="236"/>
      <c r="E118" s="88"/>
      <c r="F118" s="204"/>
      <c r="G118" s="88"/>
      <c r="H118" s="204"/>
      <c r="I118" s="88"/>
      <c r="J118" s="236"/>
      <c r="K118" s="88"/>
      <c r="L118" s="204"/>
      <c r="M118" s="88"/>
      <c r="N118" s="236"/>
      <c r="O118" s="75">
        <v>0.75</v>
      </c>
      <c r="P118" s="90"/>
      <c r="Q118" s="236"/>
      <c r="R118" s="90"/>
      <c r="S118" s="204"/>
      <c r="T118" s="88"/>
      <c r="U118" s="236"/>
      <c r="V118" s="88"/>
      <c r="W118" s="236"/>
      <c r="X118" s="75">
        <v>0.75</v>
      </c>
      <c r="Y118" s="224"/>
      <c r="Z118" s="236"/>
      <c r="AA118" s="88"/>
      <c r="AB118" s="236"/>
      <c r="AC118" s="88"/>
    </row>
    <row r="119" spans="1:29">
      <c r="A119" s="57">
        <f t="shared" si="6"/>
        <v>3.2099999999999995</v>
      </c>
      <c r="B119" s="88" t="s">
        <v>37</v>
      </c>
      <c r="C119" s="88"/>
      <c r="D119" s="236"/>
      <c r="E119" s="88"/>
      <c r="F119" s="204"/>
      <c r="G119" s="88"/>
      <c r="H119" s="204"/>
      <c r="I119" s="88"/>
      <c r="J119" s="236"/>
      <c r="K119" s="88"/>
      <c r="L119" s="204"/>
      <c r="M119" s="88"/>
      <c r="N119" s="236"/>
      <c r="O119" s="89"/>
      <c r="P119" s="90"/>
      <c r="Q119" s="236"/>
      <c r="R119" s="90"/>
      <c r="S119" s="204"/>
      <c r="T119" s="88"/>
      <c r="U119" s="236"/>
      <c r="V119" s="88"/>
      <c r="W119" s="236"/>
      <c r="X119" s="89"/>
      <c r="Y119" s="224"/>
      <c r="Z119" s="236"/>
      <c r="AA119" s="88"/>
      <c r="AB119" s="236"/>
      <c r="AC119" s="88"/>
    </row>
    <row r="120" spans="1:29" s="269" customFormat="1">
      <c r="A120" s="265"/>
      <c r="B120" s="293" t="s">
        <v>74</v>
      </c>
      <c r="C120" s="293"/>
      <c r="D120" s="298"/>
      <c r="E120" s="293"/>
      <c r="F120" s="295"/>
      <c r="G120" s="293"/>
      <c r="H120" s="298"/>
      <c r="I120" s="293"/>
      <c r="J120" s="298"/>
      <c r="K120" s="293"/>
      <c r="L120" s="298"/>
      <c r="M120" s="293"/>
      <c r="N120" s="298"/>
      <c r="O120" s="293"/>
      <c r="P120" s="294"/>
      <c r="Q120" s="298"/>
      <c r="R120" s="294"/>
      <c r="S120" s="295"/>
      <c r="T120" s="293"/>
      <c r="U120" s="298"/>
      <c r="V120" s="293"/>
      <c r="W120" s="298"/>
      <c r="X120" s="293"/>
      <c r="Y120" s="299"/>
      <c r="Z120" s="298"/>
      <c r="AA120" s="293"/>
      <c r="AB120" s="298"/>
      <c r="AC120" s="293"/>
    </row>
    <row r="121" spans="1:29">
      <c r="A121" s="57"/>
      <c r="B121" s="91" t="s">
        <v>75</v>
      </c>
      <c r="C121" s="91"/>
      <c r="D121" s="232"/>
      <c r="E121" s="91"/>
      <c r="F121" s="203"/>
      <c r="G121" s="91"/>
      <c r="H121" s="203"/>
      <c r="I121" s="91"/>
      <c r="J121" s="232"/>
      <c r="K121" s="91"/>
      <c r="L121" s="203"/>
      <c r="M121" s="91"/>
      <c r="N121" s="232"/>
      <c r="O121" s="86"/>
      <c r="P121" s="87"/>
      <c r="Q121" s="232"/>
      <c r="R121" s="87"/>
      <c r="S121" s="203"/>
      <c r="T121" s="91"/>
      <c r="U121" s="232"/>
      <c r="V121" s="91"/>
      <c r="W121" s="232"/>
      <c r="X121" s="86"/>
      <c r="Y121" s="225"/>
      <c r="Z121" s="232"/>
      <c r="AA121" s="91"/>
      <c r="AB121" s="232"/>
      <c r="AC121" s="91"/>
    </row>
    <row r="122" spans="1:29">
      <c r="A122" s="57">
        <v>3.22</v>
      </c>
      <c r="B122" s="80" t="s">
        <v>76</v>
      </c>
      <c r="C122" s="93"/>
      <c r="D122" s="423"/>
      <c r="E122" s="93"/>
      <c r="F122" s="207"/>
      <c r="G122" s="93"/>
      <c r="H122" s="207"/>
      <c r="I122" s="93"/>
      <c r="J122" s="423"/>
      <c r="K122" s="93"/>
      <c r="L122" s="207"/>
      <c r="M122" s="93"/>
      <c r="N122" s="423"/>
      <c r="O122" s="75">
        <v>18</v>
      </c>
      <c r="P122" s="95"/>
      <c r="Q122" s="423"/>
      <c r="R122" s="95"/>
      <c r="S122" s="207"/>
      <c r="T122" s="93"/>
      <c r="U122" s="423"/>
      <c r="V122" s="93"/>
      <c r="W122" s="423"/>
      <c r="X122" s="75">
        <v>18</v>
      </c>
      <c r="Y122" s="371"/>
      <c r="Z122" s="423"/>
      <c r="AA122" s="93"/>
      <c r="AB122" s="423"/>
      <c r="AC122" s="93"/>
    </row>
    <row r="123" spans="1:29">
      <c r="A123" s="57">
        <f t="shared" ref="A123:A124" si="7">+A122+0.01</f>
        <v>3.23</v>
      </c>
      <c r="B123" s="80" t="s">
        <v>41</v>
      </c>
      <c r="C123" s="93"/>
      <c r="D123" s="423"/>
      <c r="E123" s="93"/>
      <c r="F123" s="207"/>
      <c r="G123" s="93"/>
      <c r="H123" s="207"/>
      <c r="I123" s="93"/>
      <c r="J123" s="423"/>
      <c r="K123" s="93"/>
      <c r="L123" s="207"/>
      <c r="M123" s="93"/>
      <c r="N123" s="423"/>
      <c r="O123" s="75">
        <v>1.2</v>
      </c>
      <c r="P123" s="95"/>
      <c r="Q123" s="423"/>
      <c r="R123" s="95"/>
      <c r="S123" s="207"/>
      <c r="T123" s="93"/>
      <c r="U123" s="423"/>
      <c r="V123" s="93"/>
      <c r="W123" s="423"/>
      <c r="X123" s="75">
        <v>1.2</v>
      </c>
      <c r="Y123" s="371"/>
      <c r="Z123" s="423"/>
      <c r="AA123" s="93"/>
      <c r="AB123" s="423"/>
      <c r="AC123" s="93"/>
    </row>
    <row r="124" spans="1:29" ht="25.5">
      <c r="A124" s="57">
        <f t="shared" si="7"/>
        <v>3.2399999999999998</v>
      </c>
      <c r="B124" s="64" t="s">
        <v>77</v>
      </c>
      <c r="C124" s="93"/>
      <c r="D124" s="423"/>
      <c r="E124" s="93"/>
      <c r="F124" s="207"/>
      <c r="G124" s="93"/>
      <c r="H124" s="207"/>
      <c r="I124" s="93"/>
      <c r="J124" s="423"/>
      <c r="K124" s="93"/>
      <c r="L124" s="207"/>
      <c r="M124" s="93"/>
      <c r="N124" s="423"/>
      <c r="O124" s="75">
        <v>1</v>
      </c>
      <c r="P124" s="95"/>
      <c r="Q124" s="423"/>
      <c r="R124" s="95"/>
      <c r="S124" s="207"/>
      <c r="T124" s="93"/>
      <c r="U124" s="423"/>
      <c r="V124" s="93"/>
      <c r="W124" s="423"/>
      <c r="X124" s="75">
        <v>1</v>
      </c>
      <c r="Y124" s="371"/>
      <c r="Z124" s="423"/>
      <c r="AA124" s="93"/>
      <c r="AB124" s="423"/>
      <c r="AC124" s="93"/>
    </row>
    <row r="125" spans="1:29">
      <c r="A125" s="50"/>
      <c r="B125" s="80" t="s">
        <v>78</v>
      </c>
      <c r="C125" s="93"/>
      <c r="D125" s="423"/>
      <c r="E125" s="93"/>
      <c r="F125" s="207"/>
      <c r="G125" s="93"/>
      <c r="H125" s="207"/>
      <c r="I125" s="93"/>
      <c r="J125" s="423"/>
      <c r="K125" s="93"/>
      <c r="L125" s="207"/>
      <c r="M125" s="93"/>
      <c r="N125" s="423"/>
      <c r="O125" s="81"/>
      <c r="P125" s="95"/>
      <c r="Q125" s="423"/>
      <c r="R125" s="95"/>
      <c r="S125" s="207"/>
      <c r="T125" s="93"/>
      <c r="U125" s="423"/>
      <c r="V125" s="93"/>
      <c r="W125" s="423"/>
      <c r="X125" s="81"/>
      <c r="Y125" s="371"/>
      <c r="Z125" s="423"/>
      <c r="AA125" s="93"/>
      <c r="AB125" s="423"/>
      <c r="AC125" s="93"/>
    </row>
    <row r="126" spans="1:29">
      <c r="A126" s="57" t="s">
        <v>44</v>
      </c>
      <c r="B126" s="64" t="s">
        <v>79</v>
      </c>
      <c r="C126" s="96"/>
      <c r="D126" s="424"/>
      <c r="E126" s="96"/>
      <c r="F126" s="208"/>
      <c r="G126" s="96"/>
      <c r="H126" s="208"/>
      <c r="I126" s="96"/>
      <c r="J126" s="424"/>
      <c r="K126" s="96"/>
      <c r="L126" s="208"/>
      <c r="M126" s="96"/>
      <c r="N126" s="424"/>
      <c r="O126" s="92">
        <v>3</v>
      </c>
      <c r="P126" s="97"/>
      <c r="Q126" s="424"/>
      <c r="R126" s="97"/>
      <c r="S126" s="208"/>
      <c r="T126" s="96"/>
      <c r="U126" s="424"/>
      <c r="V126" s="96"/>
      <c r="W126" s="424"/>
      <c r="X126" s="92">
        <v>3</v>
      </c>
      <c r="Y126" s="372"/>
      <c r="Z126" s="424"/>
      <c r="AA126" s="96"/>
      <c r="AB126" s="424"/>
      <c r="AC126" s="96"/>
    </row>
    <row r="127" spans="1:29" ht="25.5">
      <c r="A127" s="57" t="s">
        <v>46</v>
      </c>
      <c r="B127" s="64" t="s">
        <v>80</v>
      </c>
      <c r="C127" s="64"/>
      <c r="D127" s="92"/>
      <c r="E127" s="64"/>
      <c r="F127" s="180"/>
      <c r="G127" s="64"/>
      <c r="H127" s="180"/>
      <c r="I127" s="64"/>
      <c r="J127" s="92"/>
      <c r="K127" s="64"/>
      <c r="L127" s="180"/>
      <c r="M127" s="64"/>
      <c r="N127" s="92"/>
      <c r="O127" s="92">
        <v>3</v>
      </c>
      <c r="P127" s="63"/>
      <c r="Q127" s="92"/>
      <c r="R127" s="63"/>
      <c r="S127" s="180"/>
      <c r="T127" s="64"/>
      <c r="U127" s="92"/>
      <c r="V127" s="64"/>
      <c r="W127" s="92"/>
      <c r="X127" s="92">
        <v>3</v>
      </c>
      <c r="Y127" s="215"/>
      <c r="Z127" s="92"/>
      <c r="AA127" s="64"/>
      <c r="AB127" s="92"/>
      <c r="AC127" s="64"/>
    </row>
    <row r="128" spans="1:29" ht="25.5">
      <c r="A128" s="57" t="s">
        <v>48</v>
      </c>
      <c r="B128" s="64" t="s">
        <v>81</v>
      </c>
      <c r="C128" s="64"/>
      <c r="D128" s="92"/>
      <c r="E128" s="64"/>
      <c r="F128" s="180"/>
      <c r="G128" s="64"/>
      <c r="H128" s="180"/>
      <c r="I128" s="64"/>
      <c r="J128" s="92"/>
      <c r="K128" s="64"/>
      <c r="L128" s="180"/>
      <c r="M128" s="64"/>
      <c r="N128" s="92"/>
      <c r="O128" s="82">
        <v>9.6000000000000014</v>
      </c>
      <c r="P128" s="63"/>
      <c r="Q128" s="92"/>
      <c r="R128" s="63"/>
      <c r="S128" s="180"/>
      <c r="T128" s="64"/>
      <c r="U128" s="92"/>
      <c r="V128" s="64"/>
      <c r="W128" s="92"/>
      <c r="X128" s="82">
        <v>9.6000000000000014</v>
      </c>
      <c r="Y128" s="215"/>
      <c r="Z128" s="92"/>
      <c r="AA128" s="64"/>
      <c r="AB128" s="92"/>
      <c r="AC128" s="64"/>
    </row>
    <row r="129" spans="1:29" ht="38.25">
      <c r="A129" s="57" t="s">
        <v>50</v>
      </c>
      <c r="B129" s="64" t="s">
        <v>82</v>
      </c>
      <c r="C129" s="64"/>
      <c r="D129" s="92"/>
      <c r="E129" s="64"/>
      <c r="F129" s="180"/>
      <c r="G129" s="64"/>
      <c r="H129" s="180"/>
      <c r="I129" s="64"/>
      <c r="J129" s="92"/>
      <c r="K129" s="64"/>
      <c r="L129" s="180"/>
      <c r="M129" s="64"/>
      <c r="N129" s="92"/>
      <c r="O129" s="75">
        <v>2.88</v>
      </c>
      <c r="P129" s="63"/>
      <c r="Q129" s="92"/>
      <c r="R129" s="63"/>
      <c r="S129" s="180"/>
      <c r="T129" s="64"/>
      <c r="U129" s="92"/>
      <c r="V129" s="64"/>
      <c r="W129" s="92"/>
      <c r="X129" s="75">
        <v>2.88</v>
      </c>
      <c r="Y129" s="215"/>
      <c r="Z129" s="92"/>
      <c r="AA129" s="64"/>
      <c r="AB129" s="92"/>
      <c r="AC129" s="64"/>
    </row>
    <row r="130" spans="1:29">
      <c r="A130" s="57" t="s">
        <v>52</v>
      </c>
      <c r="B130" s="64" t="s">
        <v>83</v>
      </c>
      <c r="C130" s="64"/>
      <c r="D130" s="92"/>
      <c r="E130" s="64"/>
      <c r="F130" s="180"/>
      <c r="G130" s="64"/>
      <c r="H130" s="180"/>
      <c r="I130" s="64"/>
      <c r="J130" s="92"/>
      <c r="K130" s="64"/>
      <c r="L130" s="180"/>
      <c r="M130" s="64"/>
      <c r="N130" s="92"/>
      <c r="O130" s="75">
        <v>1.5</v>
      </c>
      <c r="P130" s="63"/>
      <c r="Q130" s="92"/>
      <c r="R130" s="63"/>
      <c r="S130" s="180"/>
      <c r="T130" s="64"/>
      <c r="U130" s="92"/>
      <c r="V130" s="64"/>
      <c r="W130" s="92"/>
      <c r="X130" s="75">
        <v>1.5</v>
      </c>
      <c r="Y130" s="215"/>
      <c r="Z130" s="92"/>
      <c r="AA130" s="64"/>
      <c r="AB130" s="92"/>
      <c r="AC130" s="64"/>
    </row>
    <row r="131" spans="1:29">
      <c r="A131" s="57" t="s">
        <v>54</v>
      </c>
      <c r="B131" s="64" t="s">
        <v>53</v>
      </c>
      <c r="C131" s="64"/>
      <c r="D131" s="92"/>
      <c r="E131" s="64"/>
      <c r="F131" s="180"/>
      <c r="G131" s="64"/>
      <c r="H131" s="180"/>
      <c r="I131" s="64"/>
      <c r="J131" s="92"/>
      <c r="K131" s="64"/>
      <c r="L131" s="180"/>
      <c r="M131" s="64"/>
      <c r="N131" s="92"/>
      <c r="O131" s="75">
        <v>1.2000000000000002</v>
      </c>
      <c r="P131" s="63"/>
      <c r="Q131" s="92"/>
      <c r="R131" s="63"/>
      <c r="S131" s="180"/>
      <c r="T131" s="64"/>
      <c r="U131" s="92"/>
      <c r="V131" s="64"/>
      <c r="W131" s="92"/>
      <c r="X131" s="75">
        <v>1.2000000000000002</v>
      </c>
      <c r="Y131" s="215"/>
      <c r="Z131" s="92"/>
      <c r="AA131" s="64"/>
      <c r="AB131" s="92"/>
      <c r="AC131" s="64"/>
    </row>
    <row r="132" spans="1:29" ht="25.5">
      <c r="A132" s="57">
        <v>3.25</v>
      </c>
      <c r="B132" s="64" t="s">
        <v>84</v>
      </c>
      <c r="C132" s="64"/>
      <c r="D132" s="92"/>
      <c r="E132" s="64"/>
      <c r="F132" s="180"/>
      <c r="G132" s="64"/>
      <c r="H132" s="180"/>
      <c r="I132" s="64"/>
      <c r="J132" s="92"/>
      <c r="K132" s="64"/>
      <c r="L132" s="180"/>
      <c r="M132" s="64"/>
      <c r="N132" s="92"/>
      <c r="O132" s="75">
        <v>1.2000000000000002</v>
      </c>
      <c r="P132" s="63"/>
      <c r="Q132" s="92"/>
      <c r="R132" s="63"/>
      <c r="S132" s="180"/>
      <c r="T132" s="64"/>
      <c r="U132" s="92"/>
      <c r="V132" s="64"/>
      <c r="W132" s="92"/>
      <c r="X132" s="75">
        <v>1.2000000000000002</v>
      </c>
      <c r="Y132" s="215"/>
      <c r="Z132" s="92"/>
      <c r="AA132" s="64"/>
      <c r="AB132" s="92"/>
      <c r="AC132" s="64"/>
    </row>
    <row r="133" spans="1:29" ht="25.5">
      <c r="A133" s="57">
        <f t="shared" ref="A133:A141" si="8">+A132+0.01</f>
        <v>3.26</v>
      </c>
      <c r="B133" s="64" t="s">
        <v>86</v>
      </c>
      <c r="C133" s="64"/>
      <c r="D133" s="92"/>
      <c r="E133" s="64"/>
      <c r="F133" s="180"/>
      <c r="G133" s="64"/>
      <c r="H133" s="180"/>
      <c r="I133" s="64"/>
      <c r="J133" s="92"/>
      <c r="K133" s="64"/>
      <c r="L133" s="180"/>
      <c r="M133" s="64"/>
      <c r="N133" s="92"/>
      <c r="O133" s="75">
        <v>1.7999999999999998</v>
      </c>
      <c r="P133" s="63"/>
      <c r="Q133" s="92"/>
      <c r="R133" s="63"/>
      <c r="S133" s="180"/>
      <c r="T133" s="64"/>
      <c r="U133" s="92"/>
      <c r="V133" s="64"/>
      <c r="W133" s="92"/>
      <c r="X133" s="75">
        <v>1.7999999999999998</v>
      </c>
      <c r="Y133" s="215"/>
      <c r="Z133" s="92"/>
      <c r="AA133" s="64"/>
      <c r="AB133" s="92"/>
      <c r="AC133" s="64"/>
    </row>
    <row r="134" spans="1:29">
      <c r="A134" s="57">
        <f t="shared" si="8"/>
        <v>3.2699999999999996</v>
      </c>
      <c r="B134" s="77" t="s">
        <v>87</v>
      </c>
      <c r="C134" s="64"/>
      <c r="D134" s="92"/>
      <c r="E134" s="64"/>
      <c r="F134" s="180"/>
      <c r="G134" s="64"/>
      <c r="H134" s="180"/>
      <c r="I134" s="64"/>
      <c r="J134" s="92"/>
      <c r="K134" s="64"/>
      <c r="L134" s="180"/>
      <c r="M134" s="64"/>
      <c r="N134" s="92"/>
      <c r="O134" s="75">
        <v>1</v>
      </c>
      <c r="P134" s="63"/>
      <c r="Q134" s="92"/>
      <c r="R134" s="63"/>
      <c r="S134" s="180"/>
      <c r="T134" s="64"/>
      <c r="U134" s="92"/>
      <c r="V134" s="64"/>
      <c r="W134" s="92"/>
      <c r="X134" s="75">
        <v>1</v>
      </c>
      <c r="Y134" s="215"/>
      <c r="Z134" s="92"/>
      <c r="AA134" s="64"/>
      <c r="AB134" s="92"/>
      <c r="AC134" s="64"/>
    </row>
    <row r="135" spans="1:29">
      <c r="A135" s="57">
        <f t="shared" si="8"/>
        <v>3.2799999999999994</v>
      </c>
      <c r="B135" s="77" t="s">
        <v>88</v>
      </c>
      <c r="C135" s="64"/>
      <c r="D135" s="92"/>
      <c r="E135" s="64"/>
      <c r="F135" s="180"/>
      <c r="G135" s="64"/>
      <c r="H135" s="180"/>
      <c r="I135" s="64"/>
      <c r="J135" s="92"/>
      <c r="K135" s="64"/>
      <c r="L135" s="180"/>
      <c r="M135" s="64"/>
      <c r="N135" s="92"/>
      <c r="O135" s="75">
        <v>1</v>
      </c>
      <c r="P135" s="63"/>
      <c r="Q135" s="92"/>
      <c r="R135" s="63"/>
      <c r="S135" s="180"/>
      <c r="T135" s="64"/>
      <c r="U135" s="92"/>
      <c r="V135" s="64"/>
      <c r="W135" s="92"/>
      <c r="X135" s="75">
        <v>1</v>
      </c>
      <c r="Y135" s="215"/>
      <c r="Z135" s="92"/>
      <c r="AA135" s="64"/>
      <c r="AB135" s="92"/>
      <c r="AC135" s="64"/>
    </row>
    <row r="136" spans="1:29">
      <c r="A136" s="57">
        <f t="shared" si="8"/>
        <v>3.2899999999999991</v>
      </c>
      <c r="B136" s="77" t="s">
        <v>89</v>
      </c>
      <c r="C136" s="64"/>
      <c r="D136" s="92"/>
      <c r="E136" s="64"/>
      <c r="F136" s="180"/>
      <c r="G136" s="64"/>
      <c r="H136" s="180"/>
      <c r="I136" s="64"/>
      <c r="J136" s="92"/>
      <c r="K136" s="64"/>
      <c r="L136" s="180"/>
      <c r="M136" s="64"/>
      <c r="N136" s="92"/>
      <c r="O136" s="75">
        <v>1.25</v>
      </c>
      <c r="P136" s="63"/>
      <c r="Q136" s="92"/>
      <c r="R136" s="63"/>
      <c r="S136" s="180"/>
      <c r="T136" s="64"/>
      <c r="U136" s="92"/>
      <c r="V136" s="64"/>
      <c r="W136" s="92"/>
      <c r="X136" s="75">
        <v>1.25</v>
      </c>
      <c r="Y136" s="215"/>
      <c r="Z136" s="92"/>
      <c r="AA136" s="64"/>
      <c r="AB136" s="92"/>
      <c r="AC136" s="64"/>
    </row>
    <row r="137" spans="1:29">
      <c r="A137" s="57">
        <f t="shared" si="8"/>
        <v>3.2999999999999989</v>
      </c>
      <c r="B137" s="77" t="s">
        <v>90</v>
      </c>
      <c r="C137" s="64"/>
      <c r="D137" s="92"/>
      <c r="E137" s="64"/>
      <c r="F137" s="180"/>
      <c r="G137" s="64"/>
      <c r="H137" s="180"/>
      <c r="I137" s="64"/>
      <c r="J137" s="92"/>
      <c r="K137" s="64"/>
      <c r="L137" s="180"/>
      <c r="M137" s="64"/>
      <c r="N137" s="92"/>
      <c r="O137" s="75">
        <v>0.75</v>
      </c>
      <c r="P137" s="63"/>
      <c r="Q137" s="92"/>
      <c r="R137" s="63"/>
      <c r="S137" s="180"/>
      <c r="T137" s="64"/>
      <c r="U137" s="92"/>
      <c r="V137" s="64"/>
      <c r="W137" s="92"/>
      <c r="X137" s="75">
        <v>0.75</v>
      </c>
      <c r="Y137" s="215"/>
      <c r="Z137" s="92"/>
      <c r="AA137" s="64"/>
      <c r="AB137" s="92"/>
      <c r="AC137" s="64"/>
    </row>
    <row r="138" spans="1:29">
      <c r="A138" s="57">
        <f t="shared" si="8"/>
        <v>3.3099999999999987</v>
      </c>
      <c r="B138" s="77" t="s">
        <v>91</v>
      </c>
      <c r="C138" s="64"/>
      <c r="D138" s="92"/>
      <c r="E138" s="64"/>
      <c r="F138" s="180"/>
      <c r="G138" s="64"/>
      <c r="H138" s="180"/>
      <c r="I138" s="64"/>
      <c r="J138" s="92"/>
      <c r="K138" s="64"/>
      <c r="L138" s="180"/>
      <c r="M138" s="64"/>
      <c r="N138" s="92"/>
      <c r="O138" s="75">
        <v>0.75</v>
      </c>
      <c r="P138" s="63"/>
      <c r="Q138" s="92"/>
      <c r="R138" s="63"/>
      <c r="S138" s="180"/>
      <c r="T138" s="64"/>
      <c r="U138" s="92"/>
      <c r="V138" s="64"/>
      <c r="W138" s="92"/>
      <c r="X138" s="75">
        <v>0.75</v>
      </c>
      <c r="Y138" s="215"/>
      <c r="Z138" s="92"/>
      <c r="AA138" s="64"/>
      <c r="AB138" s="92"/>
      <c r="AC138" s="64"/>
    </row>
    <row r="139" spans="1:29">
      <c r="A139" s="57">
        <f t="shared" si="8"/>
        <v>3.3199999999999985</v>
      </c>
      <c r="B139" s="77" t="s">
        <v>92</v>
      </c>
      <c r="C139" s="64"/>
      <c r="D139" s="92"/>
      <c r="E139" s="64"/>
      <c r="F139" s="180"/>
      <c r="G139" s="64"/>
      <c r="H139" s="180"/>
      <c r="I139" s="64"/>
      <c r="J139" s="92"/>
      <c r="K139" s="64"/>
      <c r="L139" s="180"/>
      <c r="M139" s="64"/>
      <c r="N139" s="92"/>
      <c r="O139" s="75">
        <v>0.2</v>
      </c>
      <c r="P139" s="63"/>
      <c r="Q139" s="92"/>
      <c r="R139" s="63"/>
      <c r="S139" s="180"/>
      <c r="T139" s="64"/>
      <c r="U139" s="92"/>
      <c r="V139" s="64"/>
      <c r="W139" s="92"/>
      <c r="X139" s="75">
        <v>0.2</v>
      </c>
      <c r="Y139" s="215"/>
      <c r="Z139" s="92"/>
      <c r="AA139" s="64"/>
      <c r="AB139" s="92"/>
      <c r="AC139" s="64"/>
    </row>
    <row r="140" spans="1:29">
      <c r="A140" s="57">
        <f t="shared" si="8"/>
        <v>3.3299999999999983</v>
      </c>
      <c r="B140" s="77" t="s">
        <v>93</v>
      </c>
      <c r="C140" s="64"/>
      <c r="D140" s="92"/>
      <c r="E140" s="64"/>
      <c r="F140" s="180"/>
      <c r="G140" s="64"/>
      <c r="H140" s="180"/>
      <c r="I140" s="64"/>
      <c r="J140" s="92"/>
      <c r="K140" s="64"/>
      <c r="L140" s="180"/>
      <c r="M140" s="64"/>
      <c r="N140" s="92"/>
      <c r="O140" s="75">
        <v>0.2</v>
      </c>
      <c r="P140" s="63"/>
      <c r="Q140" s="92"/>
      <c r="R140" s="63"/>
      <c r="S140" s="180"/>
      <c r="T140" s="64"/>
      <c r="U140" s="92"/>
      <c r="V140" s="64"/>
      <c r="W140" s="92"/>
      <c r="X140" s="75">
        <v>0.2</v>
      </c>
      <c r="Y140" s="215"/>
      <c r="Z140" s="92"/>
      <c r="AA140" s="64"/>
      <c r="AB140" s="92"/>
      <c r="AC140" s="64"/>
    </row>
    <row r="141" spans="1:29">
      <c r="A141" s="57">
        <f t="shared" si="8"/>
        <v>3.3399999999999981</v>
      </c>
      <c r="B141" s="77" t="s">
        <v>94</v>
      </c>
      <c r="C141" s="64"/>
      <c r="D141" s="92"/>
      <c r="E141" s="64"/>
      <c r="F141" s="180"/>
      <c r="G141" s="64"/>
      <c r="H141" s="180"/>
      <c r="I141" s="64"/>
      <c r="J141" s="92"/>
      <c r="K141" s="64"/>
      <c r="L141" s="180"/>
      <c r="M141" s="64"/>
      <c r="N141" s="92"/>
      <c r="O141" s="75"/>
      <c r="P141" s="63"/>
      <c r="Q141" s="92"/>
      <c r="R141" s="63"/>
      <c r="S141" s="180"/>
      <c r="T141" s="64"/>
      <c r="U141" s="92"/>
      <c r="V141" s="64"/>
      <c r="W141" s="92"/>
      <c r="X141" s="75"/>
      <c r="Y141" s="215"/>
      <c r="Z141" s="92"/>
      <c r="AA141" s="64"/>
      <c r="AB141" s="92"/>
      <c r="AC141" s="64"/>
    </row>
    <row r="142" spans="1:29">
      <c r="A142" s="57">
        <v>3.35</v>
      </c>
      <c r="B142" s="77" t="s">
        <v>95</v>
      </c>
      <c r="C142" s="64"/>
      <c r="D142" s="92"/>
      <c r="E142" s="64"/>
      <c r="F142" s="180"/>
      <c r="G142" s="64"/>
      <c r="H142" s="180"/>
      <c r="I142" s="64"/>
      <c r="J142" s="92"/>
      <c r="K142" s="64"/>
      <c r="L142" s="180"/>
      <c r="M142" s="64"/>
      <c r="N142" s="92"/>
      <c r="O142" s="75">
        <v>0.5</v>
      </c>
      <c r="P142" s="63"/>
      <c r="Q142" s="92"/>
      <c r="R142" s="63"/>
      <c r="S142" s="180"/>
      <c r="T142" s="64"/>
      <c r="U142" s="92"/>
      <c r="V142" s="64"/>
      <c r="W142" s="92"/>
      <c r="X142" s="75">
        <v>0.5</v>
      </c>
      <c r="Y142" s="215"/>
      <c r="Z142" s="92"/>
      <c r="AA142" s="64"/>
      <c r="AB142" s="92"/>
      <c r="AC142" s="64"/>
    </row>
    <row r="143" spans="1:29" ht="25.5">
      <c r="A143" s="57">
        <v>3.36</v>
      </c>
      <c r="B143" s="77" t="s">
        <v>96</v>
      </c>
      <c r="C143" s="64"/>
      <c r="D143" s="92"/>
      <c r="E143" s="64"/>
      <c r="F143" s="180"/>
      <c r="G143" s="64"/>
      <c r="H143" s="180"/>
      <c r="I143" s="64"/>
      <c r="J143" s="92"/>
      <c r="K143" s="64"/>
      <c r="L143" s="180"/>
      <c r="M143" s="64"/>
      <c r="N143" s="92"/>
      <c r="O143" s="75">
        <v>0.2</v>
      </c>
      <c r="P143" s="63"/>
      <c r="Q143" s="92"/>
      <c r="R143" s="63"/>
      <c r="S143" s="180"/>
      <c r="T143" s="64"/>
      <c r="U143" s="92"/>
      <c r="V143" s="64"/>
      <c r="W143" s="92"/>
      <c r="X143" s="75">
        <v>0.2</v>
      </c>
      <c r="Y143" s="215"/>
      <c r="Z143" s="92"/>
      <c r="AA143" s="64"/>
      <c r="AB143" s="92"/>
      <c r="AC143" s="64"/>
    </row>
    <row r="144" spans="1:29" s="269" customFormat="1">
      <c r="A144" s="265"/>
      <c r="B144" s="302" t="s">
        <v>68</v>
      </c>
      <c r="C144" s="302"/>
      <c r="D144" s="308"/>
      <c r="E144" s="302"/>
      <c r="F144" s="305"/>
      <c r="G144" s="302"/>
      <c r="H144" s="308"/>
      <c r="I144" s="302"/>
      <c r="J144" s="308"/>
      <c r="K144" s="302"/>
      <c r="L144" s="308"/>
      <c r="M144" s="302"/>
      <c r="N144" s="308"/>
      <c r="O144" s="302"/>
      <c r="P144" s="304"/>
      <c r="Q144" s="308"/>
      <c r="R144" s="304"/>
      <c r="S144" s="305"/>
      <c r="T144" s="302"/>
      <c r="U144" s="308"/>
      <c r="V144" s="302"/>
      <c r="W144" s="308"/>
      <c r="X144" s="302"/>
      <c r="Y144" s="309"/>
      <c r="Z144" s="308"/>
      <c r="AA144" s="302"/>
      <c r="AB144" s="308"/>
      <c r="AC144" s="302"/>
    </row>
    <row r="145" spans="1:29">
      <c r="A145" s="57"/>
      <c r="B145" s="58" t="s">
        <v>97</v>
      </c>
      <c r="C145" s="58"/>
      <c r="D145" s="52"/>
      <c r="E145" s="58"/>
      <c r="F145" s="181"/>
      <c r="G145" s="58"/>
      <c r="H145" s="169"/>
      <c r="I145" s="58"/>
      <c r="J145" s="52"/>
      <c r="K145" s="58"/>
      <c r="L145" s="169"/>
      <c r="M145" s="58"/>
      <c r="N145" s="52"/>
      <c r="O145" s="59"/>
      <c r="P145" s="54"/>
      <c r="Q145" s="52"/>
      <c r="R145" s="54"/>
      <c r="S145" s="181"/>
      <c r="T145" s="58"/>
      <c r="U145" s="52"/>
      <c r="V145" s="58"/>
      <c r="W145" s="52"/>
      <c r="X145" s="59"/>
      <c r="Y145" s="213"/>
      <c r="Z145" s="52"/>
      <c r="AA145" s="58"/>
      <c r="AB145" s="52"/>
      <c r="AC145" s="58"/>
    </row>
    <row r="146" spans="1:29">
      <c r="A146" s="57"/>
      <c r="B146" s="84" t="s">
        <v>103</v>
      </c>
      <c r="C146" s="84"/>
      <c r="D146" s="52"/>
      <c r="E146" s="84"/>
      <c r="F146" s="181"/>
      <c r="G146" s="84"/>
      <c r="H146" s="181"/>
      <c r="I146" s="84"/>
      <c r="J146" s="52"/>
      <c r="K146" s="84"/>
      <c r="L146" s="181"/>
      <c r="M146" s="84"/>
      <c r="N146" s="52"/>
      <c r="O146" s="59"/>
      <c r="P146" s="54"/>
      <c r="Q146" s="52"/>
      <c r="R146" s="54"/>
      <c r="S146" s="181"/>
      <c r="T146" s="84"/>
      <c r="U146" s="52"/>
      <c r="V146" s="84"/>
      <c r="W146" s="52"/>
      <c r="X146" s="59"/>
      <c r="Y146" s="222"/>
      <c r="Z146" s="52"/>
      <c r="AA146" s="84"/>
      <c r="AB146" s="52"/>
      <c r="AC146" s="84"/>
    </row>
    <row r="147" spans="1:29">
      <c r="A147" s="60">
        <v>4</v>
      </c>
      <c r="B147" s="58" t="s">
        <v>104</v>
      </c>
      <c r="C147" s="58"/>
      <c r="D147" s="52"/>
      <c r="E147" s="58"/>
      <c r="F147" s="181"/>
      <c r="G147" s="58"/>
      <c r="H147" s="169"/>
      <c r="I147" s="58"/>
      <c r="J147" s="52"/>
      <c r="K147" s="58"/>
      <c r="L147" s="169"/>
      <c r="M147" s="58"/>
      <c r="N147" s="52"/>
      <c r="O147" s="59"/>
      <c r="P147" s="54"/>
      <c r="Q147" s="52"/>
      <c r="R147" s="54"/>
      <c r="S147" s="181"/>
      <c r="T147" s="58"/>
      <c r="U147" s="52"/>
      <c r="V147" s="58"/>
      <c r="W147" s="52"/>
      <c r="X147" s="59"/>
      <c r="Y147" s="213"/>
      <c r="Z147" s="52"/>
      <c r="AA147" s="58"/>
      <c r="AB147" s="52"/>
      <c r="AC147" s="58"/>
    </row>
    <row r="148" spans="1:29">
      <c r="A148" s="57">
        <v>4.01</v>
      </c>
      <c r="B148" s="62" t="s">
        <v>105</v>
      </c>
      <c r="C148" s="62"/>
      <c r="D148" s="92"/>
      <c r="E148" s="62"/>
      <c r="F148" s="180"/>
      <c r="G148" s="62"/>
      <c r="H148" s="167"/>
      <c r="I148" s="62"/>
      <c r="J148" s="92"/>
      <c r="K148" s="62"/>
      <c r="L148" s="167"/>
      <c r="M148" s="62"/>
      <c r="N148" s="92"/>
      <c r="O148" s="76">
        <v>0.03</v>
      </c>
      <c r="P148" s="63"/>
      <c r="Q148" s="92"/>
      <c r="R148" s="63"/>
      <c r="S148" s="180"/>
      <c r="T148" s="62"/>
      <c r="U148" s="92"/>
      <c r="V148" s="62"/>
      <c r="W148" s="92"/>
      <c r="X148" s="76">
        <v>0.03</v>
      </c>
      <c r="Y148" s="214"/>
      <c r="Z148" s="92"/>
      <c r="AA148" s="62"/>
      <c r="AB148" s="92"/>
      <c r="AC148" s="62"/>
    </row>
    <row r="149" spans="1:29">
      <c r="A149" s="57">
        <v>4.0199999999999996</v>
      </c>
      <c r="B149" s="62" t="s">
        <v>106</v>
      </c>
      <c r="C149" s="62"/>
      <c r="D149" s="92"/>
      <c r="E149" s="62"/>
      <c r="F149" s="180"/>
      <c r="G149" s="62"/>
      <c r="H149" s="167"/>
      <c r="I149" s="62"/>
      <c r="J149" s="92"/>
      <c r="K149" s="62"/>
      <c r="L149" s="167"/>
      <c r="M149" s="62"/>
      <c r="N149" s="92"/>
      <c r="O149" s="76">
        <v>0.03</v>
      </c>
      <c r="P149" s="63"/>
      <c r="Q149" s="92"/>
      <c r="R149" s="63"/>
      <c r="S149" s="180"/>
      <c r="T149" s="62"/>
      <c r="U149" s="92"/>
      <c r="V149" s="62"/>
      <c r="W149" s="92"/>
      <c r="X149" s="76">
        <v>0.03</v>
      </c>
      <c r="Y149" s="214"/>
      <c r="Z149" s="92"/>
      <c r="AA149" s="62"/>
      <c r="AB149" s="92"/>
      <c r="AC149" s="62"/>
    </row>
    <row r="150" spans="1:29" s="269" customFormat="1">
      <c r="A150" s="265"/>
      <c r="B150" s="302" t="s">
        <v>107</v>
      </c>
      <c r="C150" s="302"/>
      <c r="D150" s="308"/>
      <c r="E150" s="302"/>
      <c r="F150" s="305"/>
      <c r="G150" s="302"/>
      <c r="H150" s="308"/>
      <c r="I150" s="302"/>
      <c r="J150" s="308"/>
      <c r="K150" s="302"/>
      <c r="L150" s="308"/>
      <c r="M150" s="302"/>
      <c r="N150" s="308"/>
      <c r="O150" s="302"/>
      <c r="P150" s="304"/>
      <c r="Q150" s="308"/>
      <c r="R150" s="304"/>
      <c r="S150" s="305"/>
      <c r="T150" s="302"/>
      <c r="U150" s="308"/>
      <c r="V150" s="302"/>
      <c r="W150" s="308"/>
      <c r="X150" s="302"/>
      <c r="Y150" s="309"/>
      <c r="Z150" s="308"/>
      <c r="AA150" s="302"/>
      <c r="AB150" s="308"/>
      <c r="AC150" s="302"/>
    </row>
    <row r="151" spans="1:29" ht="51">
      <c r="A151" s="60">
        <v>5</v>
      </c>
      <c r="B151" s="58" t="s">
        <v>108</v>
      </c>
      <c r="C151" s="58"/>
      <c r="D151" s="52"/>
      <c r="E151" s="58"/>
      <c r="F151" s="181"/>
      <c r="G151" s="58"/>
      <c r="H151" s="169"/>
      <c r="I151" s="58"/>
      <c r="J151" s="52"/>
      <c r="K151" s="58"/>
      <c r="L151" s="169"/>
      <c r="M151" s="58"/>
      <c r="N151" s="52"/>
      <c r="O151" s="59"/>
      <c r="P151" s="54"/>
      <c r="Q151" s="52"/>
      <c r="R151" s="54"/>
      <c r="S151" s="181"/>
      <c r="T151" s="58"/>
      <c r="U151" s="52"/>
      <c r="V151" s="58"/>
      <c r="W151" s="52"/>
      <c r="X151" s="59"/>
      <c r="Y151" s="213"/>
      <c r="Z151" s="52"/>
      <c r="AA151" s="58"/>
      <c r="AB151" s="52"/>
      <c r="AC151" s="58"/>
    </row>
    <row r="152" spans="1:29" s="269" customFormat="1">
      <c r="A152" s="322"/>
      <c r="B152" s="312" t="s">
        <v>109</v>
      </c>
      <c r="C152" s="312"/>
      <c r="D152" s="308"/>
      <c r="E152" s="312"/>
      <c r="F152" s="305"/>
      <c r="G152" s="312"/>
      <c r="H152" s="317"/>
      <c r="I152" s="312"/>
      <c r="J152" s="308"/>
      <c r="K152" s="312"/>
      <c r="L152" s="317"/>
      <c r="M152" s="312"/>
      <c r="N152" s="308"/>
      <c r="O152" s="302"/>
      <c r="P152" s="304"/>
      <c r="Q152" s="308"/>
      <c r="R152" s="304"/>
      <c r="S152" s="305"/>
      <c r="T152" s="312"/>
      <c r="U152" s="308"/>
      <c r="V152" s="312"/>
      <c r="W152" s="308"/>
      <c r="X152" s="302"/>
      <c r="Y152" s="318"/>
      <c r="Z152" s="308"/>
      <c r="AA152" s="312"/>
      <c r="AB152" s="308"/>
      <c r="AC152" s="312"/>
    </row>
    <row r="153" spans="1:29" ht="25.5">
      <c r="A153" s="60">
        <f>+A151+1</f>
        <v>6</v>
      </c>
      <c r="B153" s="58" t="s">
        <v>110</v>
      </c>
      <c r="C153" s="58"/>
      <c r="D153" s="52"/>
      <c r="E153" s="58"/>
      <c r="F153" s="181"/>
      <c r="G153" s="58"/>
      <c r="H153" s="169"/>
      <c r="I153" s="58"/>
      <c r="J153" s="52"/>
      <c r="K153" s="58"/>
      <c r="L153" s="169"/>
      <c r="M153" s="58"/>
      <c r="N153" s="52"/>
      <c r="O153" s="59"/>
      <c r="P153" s="54"/>
      <c r="Q153" s="52"/>
      <c r="R153" s="54"/>
      <c r="S153" s="181"/>
      <c r="T153" s="58"/>
      <c r="U153" s="52"/>
      <c r="V153" s="58"/>
      <c r="W153" s="52"/>
      <c r="X153" s="59"/>
      <c r="Y153" s="213"/>
      <c r="Z153" s="52"/>
      <c r="AA153" s="58"/>
      <c r="AB153" s="52"/>
      <c r="AC153" s="58"/>
    </row>
    <row r="154" spans="1:29">
      <c r="A154" s="57">
        <v>6.01</v>
      </c>
      <c r="B154" s="84" t="s">
        <v>111</v>
      </c>
      <c r="C154" s="84"/>
      <c r="D154" s="52"/>
      <c r="E154" s="84"/>
      <c r="F154" s="181"/>
      <c r="G154" s="84"/>
      <c r="H154" s="181"/>
      <c r="I154" s="84"/>
      <c r="J154" s="52"/>
      <c r="K154" s="84"/>
      <c r="L154" s="181"/>
      <c r="M154" s="84"/>
      <c r="N154" s="52"/>
      <c r="O154" s="59"/>
      <c r="P154" s="54"/>
      <c r="Q154" s="52"/>
      <c r="R154" s="54"/>
      <c r="S154" s="181"/>
      <c r="T154" s="84"/>
      <c r="U154" s="52"/>
      <c r="V154" s="84"/>
      <c r="W154" s="52"/>
      <c r="X154" s="59"/>
      <c r="Y154" s="222"/>
      <c r="Z154" s="52"/>
      <c r="AA154" s="84"/>
      <c r="AB154" s="52"/>
      <c r="AC154" s="84"/>
    </row>
    <row r="155" spans="1:29">
      <c r="A155" s="57"/>
      <c r="B155" s="62" t="s">
        <v>112</v>
      </c>
      <c r="C155" s="62"/>
      <c r="D155" s="92"/>
      <c r="E155" s="62"/>
      <c r="F155" s="180"/>
      <c r="G155" s="62"/>
      <c r="H155" s="167"/>
      <c r="I155" s="62"/>
      <c r="J155" s="92"/>
      <c r="K155" s="62"/>
      <c r="L155" s="167"/>
      <c r="M155" s="62"/>
      <c r="N155" s="92"/>
      <c r="O155" s="75">
        <v>0.2</v>
      </c>
      <c r="P155" s="63"/>
      <c r="Q155" s="92"/>
      <c r="R155" s="63"/>
      <c r="S155" s="180"/>
      <c r="T155" s="62"/>
      <c r="U155" s="92"/>
      <c r="V155" s="62"/>
      <c r="W155" s="92"/>
      <c r="X155" s="75">
        <v>0.2</v>
      </c>
      <c r="Y155" s="214"/>
      <c r="Z155" s="92"/>
      <c r="AA155" s="62"/>
      <c r="AB155" s="92"/>
      <c r="AC155" s="62"/>
    </row>
    <row r="156" spans="1:29">
      <c r="A156" s="57"/>
      <c r="B156" s="62" t="s">
        <v>113</v>
      </c>
      <c r="C156" s="62"/>
      <c r="D156" s="92"/>
      <c r="E156" s="62"/>
      <c r="F156" s="180"/>
      <c r="G156" s="62"/>
      <c r="H156" s="167"/>
      <c r="I156" s="62"/>
      <c r="J156" s="92"/>
      <c r="K156" s="62"/>
      <c r="L156" s="167"/>
      <c r="M156" s="62"/>
      <c r="N156" s="92"/>
      <c r="O156" s="75">
        <f>0.2/12*9</f>
        <v>0.15</v>
      </c>
      <c r="P156" s="63"/>
      <c r="Q156" s="92"/>
      <c r="R156" s="63"/>
      <c r="S156" s="180"/>
      <c r="T156" s="62"/>
      <c r="U156" s="92"/>
      <c r="V156" s="62"/>
      <c r="W156" s="92"/>
      <c r="X156" s="75">
        <f>0.2/12*9</f>
        <v>0.15</v>
      </c>
      <c r="Y156" s="214"/>
      <c r="Z156" s="92"/>
      <c r="AA156" s="62"/>
      <c r="AB156" s="92"/>
      <c r="AC156" s="62"/>
    </row>
    <row r="157" spans="1:29">
      <c r="A157" s="57"/>
      <c r="B157" s="62" t="s">
        <v>114</v>
      </c>
      <c r="C157" s="62"/>
      <c r="D157" s="92"/>
      <c r="E157" s="62"/>
      <c r="F157" s="180"/>
      <c r="G157" s="62"/>
      <c r="H157" s="167"/>
      <c r="I157" s="62"/>
      <c r="J157" s="92"/>
      <c r="K157" s="62"/>
      <c r="L157" s="167"/>
      <c r="M157" s="62"/>
      <c r="N157" s="92"/>
      <c r="O157" s="75">
        <f>0.2/12*6</f>
        <v>0.1</v>
      </c>
      <c r="P157" s="63"/>
      <c r="Q157" s="92"/>
      <c r="R157" s="63"/>
      <c r="S157" s="180"/>
      <c r="T157" s="62"/>
      <c r="U157" s="92"/>
      <c r="V157" s="62"/>
      <c r="W157" s="92"/>
      <c r="X157" s="75">
        <f>0.2/12*6</f>
        <v>0.1</v>
      </c>
      <c r="Y157" s="214"/>
      <c r="Z157" s="92"/>
      <c r="AA157" s="62"/>
      <c r="AB157" s="92"/>
      <c r="AC157" s="62"/>
    </row>
    <row r="158" spans="1:29">
      <c r="A158" s="57"/>
      <c r="B158" s="62" t="s">
        <v>115</v>
      </c>
      <c r="C158" s="62"/>
      <c r="D158" s="92"/>
      <c r="E158" s="62"/>
      <c r="F158" s="180"/>
      <c r="G158" s="62"/>
      <c r="H158" s="167"/>
      <c r="I158" s="62"/>
      <c r="J158" s="92"/>
      <c r="K158" s="62"/>
      <c r="L158" s="167"/>
      <c r="M158" s="62"/>
      <c r="N158" s="92"/>
      <c r="O158" s="75">
        <f>0.2/12*3</f>
        <v>0.05</v>
      </c>
      <c r="P158" s="63"/>
      <c r="Q158" s="92"/>
      <c r="R158" s="63"/>
      <c r="S158" s="180"/>
      <c r="T158" s="62"/>
      <c r="U158" s="92"/>
      <c r="V158" s="62"/>
      <c r="W158" s="92"/>
      <c r="X158" s="75">
        <f>0.2/12*3</f>
        <v>0.05</v>
      </c>
      <c r="Y158" s="214"/>
      <c r="Z158" s="92"/>
      <c r="AA158" s="62"/>
      <c r="AB158" s="92"/>
      <c r="AC158" s="62"/>
    </row>
    <row r="159" spans="1:29" s="269" customFormat="1">
      <c r="A159" s="265"/>
      <c r="B159" s="302" t="s">
        <v>107</v>
      </c>
      <c r="C159" s="302">
        <f>SUM(C155:C158)</f>
        <v>0</v>
      </c>
      <c r="D159" s="308">
        <f>SUM(D154:D158)</f>
        <v>0</v>
      </c>
      <c r="E159" s="302">
        <f>SUM(E155:E158)</f>
        <v>0</v>
      </c>
      <c r="F159" s="305">
        <f>SUM(F154:F158)</f>
        <v>0</v>
      </c>
      <c r="G159" s="302"/>
      <c r="H159" s="308"/>
      <c r="I159" s="302">
        <f>SUM(I155:I158)</f>
        <v>0</v>
      </c>
      <c r="J159" s="308">
        <f>SUM(J154:J158)</f>
        <v>0</v>
      </c>
      <c r="K159" s="302">
        <f>SUM(K155:K158)</f>
        <v>0</v>
      </c>
      <c r="L159" s="308">
        <f>SUM(L154:L158)</f>
        <v>0</v>
      </c>
      <c r="M159" s="302">
        <f>SUM(M155:M158)</f>
        <v>0</v>
      </c>
      <c r="N159" s="308">
        <f>SUM(N154:N158)</f>
        <v>0</v>
      </c>
      <c r="O159" s="324"/>
      <c r="P159" s="302">
        <f>SUM(P155:P158)</f>
        <v>0</v>
      </c>
      <c r="Q159" s="308">
        <f>SUM(Q154:Q158)</f>
        <v>0</v>
      </c>
      <c r="R159" s="302">
        <f t="shared" ref="R159" si="9">SUM(R155:R158)</f>
        <v>0</v>
      </c>
      <c r="S159" s="305">
        <f t="shared" ref="S159" si="10">SUM(S154:S158)</f>
        <v>0</v>
      </c>
      <c r="T159" s="302">
        <f t="shared" ref="T159" si="11">SUM(T155:T158)</f>
        <v>0</v>
      </c>
      <c r="U159" s="308">
        <f t="shared" ref="U159" si="12">SUM(U154:U158)</f>
        <v>0</v>
      </c>
      <c r="V159" s="302">
        <f t="shared" ref="V159" si="13">SUM(V155:V158)</f>
        <v>0</v>
      </c>
      <c r="W159" s="308">
        <f t="shared" ref="W159" si="14">SUM(W154:W158)</f>
        <v>0</v>
      </c>
      <c r="X159" s="324"/>
      <c r="Y159" s="309">
        <f t="shared" ref="Y159" si="15">SUM(Y155:Y158)</f>
        <v>0</v>
      </c>
      <c r="Z159" s="308">
        <f t="shared" ref="Z159" si="16">SUM(Z154:Z158)</f>
        <v>0</v>
      </c>
      <c r="AA159" s="302">
        <f t="shared" ref="AA159" si="17">SUM(AA155:AA158)</f>
        <v>0</v>
      </c>
      <c r="AB159" s="308">
        <f t="shared" ref="AB159" si="18">SUM(AB154:AB158)</f>
        <v>0</v>
      </c>
      <c r="AC159" s="302"/>
    </row>
    <row r="160" spans="1:29">
      <c r="A160" s="57">
        <f>+A154+0.01</f>
        <v>6.02</v>
      </c>
      <c r="B160" s="58" t="s">
        <v>116</v>
      </c>
      <c r="C160" s="58"/>
      <c r="D160" s="52"/>
      <c r="E160" s="58"/>
      <c r="F160" s="181"/>
      <c r="G160" s="58"/>
      <c r="H160" s="169"/>
      <c r="I160" s="58"/>
      <c r="J160" s="52"/>
      <c r="K160" s="58"/>
      <c r="L160" s="169"/>
      <c r="M160" s="58"/>
      <c r="N160" s="52"/>
      <c r="O160" s="98"/>
      <c r="P160" s="54"/>
      <c r="Q160" s="52"/>
      <c r="R160" s="54"/>
      <c r="S160" s="181"/>
      <c r="T160" s="58"/>
      <c r="U160" s="52"/>
      <c r="V160" s="58"/>
      <c r="W160" s="52"/>
      <c r="X160" s="98"/>
      <c r="Y160" s="213"/>
      <c r="Z160" s="52"/>
      <c r="AA160" s="58"/>
      <c r="AB160" s="52"/>
      <c r="AC160" s="58"/>
    </row>
    <row r="161" spans="1:29">
      <c r="A161" s="57"/>
      <c r="B161" s="62" t="s">
        <v>112</v>
      </c>
      <c r="C161" s="62"/>
      <c r="D161" s="92"/>
      <c r="E161" s="62"/>
      <c r="F161" s="180"/>
      <c r="G161" s="62"/>
      <c r="H161" s="167"/>
      <c r="I161" s="62"/>
      <c r="J161" s="92"/>
      <c r="K161" s="62"/>
      <c r="L161" s="167"/>
      <c r="M161" s="62"/>
      <c r="N161" s="92"/>
      <c r="O161" s="75">
        <v>0.2</v>
      </c>
      <c r="P161" s="61"/>
      <c r="Q161" s="92"/>
      <c r="R161" s="63"/>
      <c r="S161" s="180"/>
      <c r="T161" s="62"/>
      <c r="U161" s="92"/>
      <c r="V161" s="62"/>
      <c r="W161" s="92"/>
      <c r="X161" s="75">
        <v>0.2</v>
      </c>
      <c r="Y161" s="214"/>
      <c r="Z161" s="92"/>
      <c r="AA161" s="62"/>
      <c r="AB161" s="92"/>
      <c r="AC161" s="62"/>
    </row>
    <row r="162" spans="1:29">
      <c r="A162" s="57"/>
      <c r="B162" s="62" t="s">
        <v>113</v>
      </c>
      <c r="C162" s="62"/>
      <c r="D162" s="92"/>
      <c r="E162" s="62"/>
      <c r="F162" s="180"/>
      <c r="G162" s="62"/>
      <c r="H162" s="167"/>
      <c r="I162" s="62"/>
      <c r="J162" s="92"/>
      <c r="K162" s="62"/>
      <c r="L162" s="167"/>
      <c r="M162" s="62"/>
      <c r="N162" s="92"/>
      <c r="O162" s="75">
        <f>0.2/12*9</f>
        <v>0.15</v>
      </c>
      <c r="P162" s="61"/>
      <c r="Q162" s="92"/>
      <c r="R162" s="63"/>
      <c r="S162" s="180"/>
      <c r="T162" s="62"/>
      <c r="U162" s="92"/>
      <c r="V162" s="62"/>
      <c r="W162" s="92"/>
      <c r="X162" s="75">
        <f>0.2/12*9</f>
        <v>0.15</v>
      </c>
      <c r="Y162" s="214"/>
      <c r="Z162" s="92"/>
      <c r="AA162" s="62"/>
      <c r="AB162" s="92"/>
      <c r="AC162" s="62"/>
    </row>
    <row r="163" spans="1:29">
      <c r="A163" s="57"/>
      <c r="B163" s="62" t="s">
        <v>114</v>
      </c>
      <c r="C163" s="62"/>
      <c r="D163" s="92"/>
      <c r="E163" s="62"/>
      <c r="F163" s="180"/>
      <c r="G163" s="62"/>
      <c r="H163" s="167"/>
      <c r="I163" s="62"/>
      <c r="J163" s="92"/>
      <c r="K163" s="62"/>
      <c r="L163" s="167"/>
      <c r="M163" s="62"/>
      <c r="N163" s="92"/>
      <c r="O163" s="75">
        <f>0.2/12*6</f>
        <v>0.1</v>
      </c>
      <c r="P163" s="61"/>
      <c r="Q163" s="92"/>
      <c r="R163" s="63"/>
      <c r="S163" s="180"/>
      <c r="T163" s="62"/>
      <c r="U163" s="92"/>
      <c r="V163" s="62"/>
      <c r="W163" s="92"/>
      <c r="X163" s="75">
        <f>0.2/12*6</f>
        <v>0.1</v>
      </c>
      <c r="Y163" s="214"/>
      <c r="Z163" s="92"/>
      <c r="AA163" s="62"/>
      <c r="AB163" s="92"/>
      <c r="AC163" s="62"/>
    </row>
    <row r="164" spans="1:29">
      <c r="A164" s="57"/>
      <c r="B164" s="62" t="s">
        <v>115</v>
      </c>
      <c r="C164" s="62"/>
      <c r="D164" s="92"/>
      <c r="E164" s="62"/>
      <c r="F164" s="180"/>
      <c r="G164" s="62"/>
      <c r="H164" s="167"/>
      <c r="I164" s="62"/>
      <c r="J164" s="92"/>
      <c r="K164" s="62"/>
      <c r="L164" s="167"/>
      <c r="M164" s="62"/>
      <c r="N164" s="92"/>
      <c r="O164" s="75">
        <v>0.05</v>
      </c>
      <c r="P164" s="61"/>
      <c r="Q164" s="92"/>
      <c r="R164" s="63"/>
      <c r="S164" s="180"/>
      <c r="T164" s="62"/>
      <c r="U164" s="92"/>
      <c r="V164" s="62"/>
      <c r="W164" s="92"/>
      <c r="X164" s="75">
        <v>0.05</v>
      </c>
      <c r="Y164" s="214"/>
      <c r="Z164" s="92"/>
      <c r="AA164" s="62"/>
      <c r="AB164" s="92"/>
      <c r="AC164" s="62"/>
    </row>
    <row r="165" spans="1:29" s="269" customFormat="1">
      <c r="A165" s="265"/>
      <c r="B165" s="302" t="s">
        <v>107</v>
      </c>
      <c r="C165" s="302">
        <f>SUM(C161:C164)</f>
        <v>0</v>
      </c>
      <c r="D165" s="308">
        <f>SUM(D161:D164)</f>
        <v>0</v>
      </c>
      <c r="E165" s="302">
        <f>SUM(E161:E164)</f>
        <v>0</v>
      </c>
      <c r="F165" s="305">
        <f>SUM(F161:F164)</f>
        <v>0</v>
      </c>
      <c r="G165" s="302"/>
      <c r="H165" s="308"/>
      <c r="I165" s="302">
        <f t="shared" ref="I165:N165" si="19">SUM(I161:I164)</f>
        <v>0</v>
      </c>
      <c r="J165" s="308">
        <f t="shared" si="19"/>
        <v>0</v>
      </c>
      <c r="K165" s="302">
        <f t="shared" si="19"/>
        <v>0</v>
      </c>
      <c r="L165" s="308">
        <f t="shared" si="19"/>
        <v>0</v>
      </c>
      <c r="M165" s="302">
        <f t="shared" si="19"/>
        <v>0</v>
      </c>
      <c r="N165" s="308">
        <f t="shared" si="19"/>
        <v>0</v>
      </c>
      <c r="O165" s="324"/>
      <c r="P165" s="302">
        <f t="shared" ref="P165:W165" si="20">SUM(P161:P164)</f>
        <v>0</v>
      </c>
      <c r="Q165" s="308">
        <f t="shared" si="20"/>
        <v>0</v>
      </c>
      <c r="R165" s="302">
        <f t="shared" si="20"/>
        <v>0</v>
      </c>
      <c r="S165" s="305">
        <f t="shared" si="20"/>
        <v>0</v>
      </c>
      <c r="T165" s="302">
        <f t="shared" si="20"/>
        <v>0</v>
      </c>
      <c r="U165" s="308">
        <f t="shared" si="20"/>
        <v>0</v>
      </c>
      <c r="V165" s="302">
        <f t="shared" si="20"/>
        <v>0</v>
      </c>
      <c r="W165" s="308">
        <f t="shared" si="20"/>
        <v>0</v>
      </c>
      <c r="X165" s="324"/>
      <c r="Y165" s="309">
        <f t="shared" ref="Y165:AB165" si="21">SUM(Y161:Y164)</f>
        <v>0</v>
      </c>
      <c r="Z165" s="308">
        <f t="shared" si="21"/>
        <v>0</v>
      </c>
      <c r="AA165" s="302">
        <f t="shared" si="21"/>
        <v>0</v>
      </c>
      <c r="AB165" s="308">
        <f t="shared" si="21"/>
        <v>0</v>
      </c>
      <c r="AC165" s="302"/>
    </row>
    <row r="166" spans="1:29">
      <c r="A166" s="57">
        <v>6.03</v>
      </c>
      <c r="B166" s="58" t="s">
        <v>117</v>
      </c>
      <c r="C166" s="58"/>
      <c r="D166" s="52"/>
      <c r="E166" s="58"/>
      <c r="F166" s="181"/>
      <c r="G166" s="58"/>
      <c r="H166" s="169"/>
      <c r="I166" s="58"/>
      <c r="J166" s="52"/>
      <c r="K166" s="58"/>
      <c r="L166" s="169"/>
      <c r="M166" s="58"/>
      <c r="N166" s="52"/>
      <c r="O166" s="98"/>
      <c r="P166" s="54"/>
      <c r="Q166" s="52"/>
      <c r="R166" s="54"/>
      <c r="S166" s="181"/>
      <c r="T166" s="58"/>
      <c r="U166" s="52"/>
      <c r="V166" s="58"/>
      <c r="W166" s="52"/>
      <c r="X166" s="98"/>
      <c r="Y166" s="213"/>
      <c r="Z166" s="52"/>
      <c r="AA166" s="58"/>
      <c r="AB166" s="52"/>
      <c r="AC166" s="58"/>
    </row>
    <row r="167" spans="1:29">
      <c r="A167" s="57"/>
      <c r="B167" s="62" t="s">
        <v>112</v>
      </c>
      <c r="C167" s="99">
        <v>25</v>
      </c>
      <c r="D167" s="75">
        <v>1.5</v>
      </c>
      <c r="E167" s="63">
        <v>25</v>
      </c>
      <c r="F167" s="180">
        <v>0.05</v>
      </c>
      <c r="G167" s="60">
        <f>E167/C167%</f>
        <v>100</v>
      </c>
      <c r="H167" s="260">
        <f>F167/D167%</f>
        <v>3.3333333333333335</v>
      </c>
      <c r="I167" s="63">
        <f>C167-E167</f>
        <v>0</v>
      </c>
      <c r="J167" s="92">
        <f>D167-F167</f>
        <v>1.45</v>
      </c>
      <c r="K167" s="62"/>
      <c r="L167" s="167">
        <v>1</v>
      </c>
      <c r="M167" s="62"/>
      <c r="N167" s="92"/>
      <c r="O167" s="76">
        <v>0.06</v>
      </c>
      <c r="P167" s="63">
        <v>50</v>
      </c>
      <c r="Q167" s="92">
        <f>O167*P167</f>
        <v>3</v>
      </c>
      <c r="R167" s="63">
        <f>K167+M167+P167</f>
        <v>50</v>
      </c>
      <c r="S167" s="180">
        <f>L167+N167+Q167</f>
        <v>4</v>
      </c>
      <c r="T167" s="62"/>
      <c r="U167" s="92">
        <v>1</v>
      </c>
      <c r="V167" s="62"/>
      <c r="W167" s="92"/>
      <c r="X167" s="76">
        <v>0.06</v>
      </c>
      <c r="Y167" s="489">
        <v>50</v>
      </c>
      <c r="Z167" s="92">
        <f>X167*Y167</f>
        <v>3</v>
      </c>
      <c r="AA167" s="214">
        <f>Y167</f>
        <v>50</v>
      </c>
      <c r="AB167" s="92">
        <f>U167+W167+Z167</f>
        <v>4</v>
      </c>
      <c r="AC167" s="62"/>
    </row>
    <row r="168" spans="1:29">
      <c r="A168" s="57"/>
      <c r="B168" s="62" t="s">
        <v>113</v>
      </c>
      <c r="C168" s="99">
        <v>31</v>
      </c>
      <c r="D168" s="75">
        <v>1.395</v>
      </c>
      <c r="E168" s="63">
        <v>31</v>
      </c>
      <c r="F168" s="180">
        <v>0.13</v>
      </c>
      <c r="G168" s="60">
        <f t="shared" ref="G168:H171" si="22">E168/C168%</f>
        <v>100</v>
      </c>
      <c r="H168" s="260">
        <f t="shared" si="22"/>
        <v>9.3189964157706093</v>
      </c>
      <c r="I168" s="63">
        <f t="shared" ref="I168:J170" si="23">C168-E168</f>
        <v>0</v>
      </c>
      <c r="J168" s="92">
        <f t="shared" si="23"/>
        <v>1.2650000000000001</v>
      </c>
      <c r="K168" s="62"/>
      <c r="L168" s="167">
        <v>0.9</v>
      </c>
      <c r="M168" s="62"/>
      <c r="N168" s="92"/>
      <c r="O168" s="76">
        <f>0.06/12*9</f>
        <v>4.4999999999999998E-2</v>
      </c>
      <c r="P168" s="63">
        <v>84</v>
      </c>
      <c r="Q168" s="92">
        <f>O168*P168</f>
        <v>3.78</v>
      </c>
      <c r="R168" s="63">
        <f t="shared" ref="R168:S170" si="24">K168+M168+P168</f>
        <v>84</v>
      </c>
      <c r="S168" s="180">
        <f t="shared" si="24"/>
        <v>4.68</v>
      </c>
      <c r="T168" s="62"/>
      <c r="U168" s="92">
        <v>0.9</v>
      </c>
      <c r="V168" s="62"/>
      <c r="W168" s="92"/>
      <c r="X168" s="76">
        <f>0.06/12*9</f>
        <v>4.4999999999999998E-2</v>
      </c>
      <c r="Y168" s="489">
        <v>84</v>
      </c>
      <c r="Z168" s="92">
        <f t="shared" ref="Z168:Z170" si="25">X168*Y168</f>
        <v>3.78</v>
      </c>
      <c r="AA168" s="214">
        <f t="shared" ref="AA168:AA170" si="26">Y168</f>
        <v>84</v>
      </c>
      <c r="AB168" s="92">
        <f t="shared" ref="AB168:AB170" si="27">U168+W168+Z168</f>
        <v>4.68</v>
      </c>
      <c r="AC168" s="62"/>
    </row>
    <row r="169" spans="1:29">
      <c r="A169" s="57"/>
      <c r="B169" s="62" t="s">
        <v>114</v>
      </c>
      <c r="C169" s="99">
        <v>65</v>
      </c>
      <c r="D169" s="75">
        <v>1.95</v>
      </c>
      <c r="E169" s="63">
        <v>65</v>
      </c>
      <c r="F169" s="180">
        <v>1.95</v>
      </c>
      <c r="G169" s="60">
        <f t="shared" si="22"/>
        <v>100</v>
      </c>
      <c r="H169" s="260">
        <f t="shared" si="22"/>
        <v>100</v>
      </c>
      <c r="I169" s="63">
        <f t="shared" si="23"/>
        <v>0</v>
      </c>
      <c r="J169" s="92">
        <f t="shared" si="23"/>
        <v>0</v>
      </c>
      <c r="K169" s="62"/>
      <c r="L169" s="167"/>
      <c r="M169" s="62"/>
      <c r="N169" s="92"/>
      <c r="O169" s="76">
        <f>0.06/12*6</f>
        <v>0.03</v>
      </c>
      <c r="P169" s="63">
        <v>0</v>
      </c>
      <c r="Q169" s="92">
        <f>O169*P169</f>
        <v>0</v>
      </c>
      <c r="R169" s="63">
        <f t="shared" si="24"/>
        <v>0</v>
      </c>
      <c r="S169" s="180">
        <f t="shared" si="24"/>
        <v>0</v>
      </c>
      <c r="T169" s="62"/>
      <c r="U169" s="92"/>
      <c r="V169" s="62"/>
      <c r="W169" s="92"/>
      <c r="X169" s="76">
        <f>0.06/12*6</f>
        <v>0.03</v>
      </c>
      <c r="Y169" s="214"/>
      <c r="Z169" s="92">
        <f t="shared" si="25"/>
        <v>0</v>
      </c>
      <c r="AA169" s="214">
        <f t="shared" si="26"/>
        <v>0</v>
      </c>
      <c r="AB169" s="92">
        <f t="shared" si="27"/>
        <v>0</v>
      </c>
      <c r="AC169" s="62"/>
    </row>
    <row r="170" spans="1:29">
      <c r="A170" s="57"/>
      <c r="B170" s="62" t="s">
        <v>115</v>
      </c>
      <c r="C170" s="99">
        <v>105</v>
      </c>
      <c r="D170" s="75">
        <v>1.575</v>
      </c>
      <c r="E170" s="63">
        <v>105</v>
      </c>
      <c r="F170" s="180">
        <v>1.575</v>
      </c>
      <c r="G170" s="60">
        <f t="shared" si="22"/>
        <v>100</v>
      </c>
      <c r="H170" s="260">
        <f t="shared" si="22"/>
        <v>100</v>
      </c>
      <c r="I170" s="63">
        <f t="shared" si="23"/>
        <v>0</v>
      </c>
      <c r="J170" s="92">
        <f t="shared" si="23"/>
        <v>0</v>
      </c>
      <c r="K170" s="62"/>
      <c r="L170" s="167"/>
      <c r="M170" s="62"/>
      <c r="N170" s="92"/>
      <c r="O170" s="76">
        <f>0.06/12*3</f>
        <v>1.4999999999999999E-2</v>
      </c>
      <c r="P170" s="63">
        <v>0</v>
      </c>
      <c r="Q170" s="92">
        <f>O170*P170</f>
        <v>0</v>
      </c>
      <c r="R170" s="63">
        <f t="shared" si="24"/>
        <v>0</v>
      </c>
      <c r="S170" s="180">
        <f t="shared" si="24"/>
        <v>0</v>
      </c>
      <c r="T170" s="62"/>
      <c r="U170" s="92"/>
      <c r="V170" s="62"/>
      <c r="W170" s="92"/>
      <c r="X170" s="76">
        <f>0.06/12*3</f>
        <v>1.4999999999999999E-2</v>
      </c>
      <c r="Y170" s="214"/>
      <c r="Z170" s="92">
        <f t="shared" si="25"/>
        <v>0</v>
      </c>
      <c r="AA170" s="214">
        <f t="shared" si="26"/>
        <v>0</v>
      </c>
      <c r="AB170" s="92">
        <f t="shared" si="27"/>
        <v>0</v>
      </c>
      <c r="AC170" s="62"/>
    </row>
    <row r="171" spans="1:29" s="269" customFormat="1">
      <c r="A171" s="265"/>
      <c r="B171" s="302" t="s">
        <v>107</v>
      </c>
      <c r="C171" s="325">
        <f>SUM(C167:C170)</f>
        <v>226</v>
      </c>
      <c r="D171" s="326">
        <f>SUM(D167:D170)</f>
        <v>6.42</v>
      </c>
      <c r="E171" s="325">
        <f>SUM(E167:E170)</f>
        <v>226</v>
      </c>
      <c r="F171" s="327">
        <f>SUM(F167:F170)</f>
        <v>3.7050000000000001</v>
      </c>
      <c r="G171" s="322">
        <f t="shared" si="22"/>
        <v>100.00000000000001</v>
      </c>
      <c r="H171" s="265">
        <f t="shared" si="22"/>
        <v>57.710280373831786</v>
      </c>
      <c r="I171" s="325">
        <f t="shared" ref="I171:V171" si="28">SUM(I167:I170)</f>
        <v>0</v>
      </c>
      <c r="J171" s="326">
        <f t="shared" si="28"/>
        <v>2.7149999999999999</v>
      </c>
      <c r="K171" s="325">
        <f t="shared" si="28"/>
        <v>0</v>
      </c>
      <c r="L171" s="326">
        <f>SUM(L167:L170)</f>
        <v>1.9</v>
      </c>
      <c r="M171" s="325">
        <f t="shared" si="28"/>
        <v>0</v>
      </c>
      <c r="N171" s="326">
        <f>SUM(N167:N170)</f>
        <v>0</v>
      </c>
      <c r="O171" s="324">
        <f t="shared" si="28"/>
        <v>0.15000000000000002</v>
      </c>
      <c r="P171" s="325">
        <f t="shared" si="28"/>
        <v>134</v>
      </c>
      <c r="Q171" s="326">
        <f>SUM(Q167:Q170)</f>
        <v>6.7799999999999994</v>
      </c>
      <c r="R171" s="325">
        <f t="shared" si="28"/>
        <v>134</v>
      </c>
      <c r="S171" s="326">
        <f>SUM(S167:S170)</f>
        <v>8.68</v>
      </c>
      <c r="T171" s="325">
        <f t="shared" si="28"/>
        <v>0</v>
      </c>
      <c r="U171" s="326">
        <f>SUM(U167:U170)</f>
        <v>1.9</v>
      </c>
      <c r="V171" s="325">
        <f t="shared" si="28"/>
        <v>0</v>
      </c>
      <c r="W171" s="326">
        <f>SUM(W167:W170)</f>
        <v>0</v>
      </c>
      <c r="X171" s="324">
        <f t="shared" ref="X171" si="29">SUM(X167:X170)</f>
        <v>0.15000000000000002</v>
      </c>
      <c r="Y171" s="326">
        <f>SUM(Y167:Y170)</f>
        <v>134</v>
      </c>
      <c r="Z171" s="326">
        <f>SUM(Z167:Z170)</f>
        <v>6.7799999999999994</v>
      </c>
      <c r="AA171" s="325">
        <f>SUM(AA167:AA170)</f>
        <v>134</v>
      </c>
      <c r="AB171" s="326">
        <f>SUM(AB167:AB170)</f>
        <v>8.68</v>
      </c>
      <c r="AC171" s="302"/>
    </row>
    <row r="172" spans="1:29">
      <c r="A172" s="57">
        <v>6.04</v>
      </c>
      <c r="B172" s="58" t="s">
        <v>119</v>
      </c>
      <c r="C172" s="58"/>
      <c r="D172" s="52"/>
      <c r="E172" s="58"/>
      <c r="F172" s="181"/>
      <c r="G172" s="58"/>
      <c r="H172" s="169"/>
      <c r="I172" s="58"/>
      <c r="J172" s="52"/>
      <c r="K172" s="58"/>
      <c r="L172" s="169"/>
      <c r="M172" s="58"/>
      <c r="N172" s="52"/>
      <c r="O172" s="98"/>
      <c r="P172" s="54"/>
      <c r="Q172" s="52"/>
      <c r="R172" s="54"/>
      <c r="S172" s="181"/>
      <c r="T172" s="58"/>
      <c r="U172" s="52"/>
      <c r="V172" s="58"/>
      <c r="W172" s="52"/>
      <c r="X172" s="98"/>
      <c r="Y172" s="213"/>
      <c r="Z172" s="52"/>
      <c r="AA172" s="58"/>
      <c r="AB172" s="52"/>
      <c r="AC172" s="58"/>
    </row>
    <row r="173" spans="1:29">
      <c r="A173" s="57"/>
      <c r="B173" s="62" t="s">
        <v>112</v>
      </c>
      <c r="C173" s="62"/>
      <c r="D173" s="92"/>
      <c r="E173" s="62"/>
      <c r="F173" s="180"/>
      <c r="G173" s="62"/>
      <c r="H173" s="167"/>
      <c r="I173" s="62"/>
      <c r="J173" s="92"/>
      <c r="K173" s="62"/>
      <c r="L173" s="167"/>
      <c r="M173" s="62"/>
      <c r="N173" s="92"/>
      <c r="O173" s="76">
        <f>0.06</f>
        <v>0.06</v>
      </c>
      <c r="P173" s="63"/>
      <c r="Q173" s="92"/>
      <c r="R173" s="63"/>
      <c r="S173" s="180"/>
      <c r="T173" s="62"/>
      <c r="U173" s="92"/>
      <c r="V173" s="62"/>
      <c r="W173" s="92"/>
      <c r="X173" s="76">
        <f>0.06</f>
        <v>0.06</v>
      </c>
      <c r="Y173" s="214"/>
      <c r="Z173" s="92">
        <f t="shared" ref="Z173:Z176" si="30">X173*Y173</f>
        <v>0</v>
      </c>
      <c r="AA173" s="214">
        <f t="shared" ref="AA173:AA176" si="31">Y173</f>
        <v>0</v>
      </c>
      <c r="AB173" s="92">
        <f t="shared" ref="AB173:AB176" si="32">U173+W173+Z173</f>
        <v>0</v>
      </c>
      <c r="AC173" s="62"/>
    </row>
    <row r="174" spans="1:29">
      <c r="A174" s="57"/>
      <c r="B174" s="62" t="s">
        <v>113</v>
      </c>
      <c r="C174" s="62"/>
      <c r="D174" s="92"/>
      <c r="E174" s="62"/>
      <c r="F174" s="180"/>
      <c r="G174" s="62"/>
      <c r="H174" s="167"/>
      <c r="I174" s="62"/>
      <c r="J174" s="92"/>
      <c r="K174" s="62"/>
      <c r="L174" s="167"/>
      <c r="M174" s="62"/>
      <c r="N174" s="92"/>
      <c r="O174" s="76">
        <f>0.06/12*9</f>
        <v>4.4999999999999998E-2</v>
      </c>
      <c r="P174" s="63"/>
      <c r="Q174" s="92"/>
      <c r="R174" s="63"/>
      <c r="S174" s="180"/>
      <c r="T174" s="62"/>
      <c r="U174" s="92"/>
      <c r="V174" s="62"/>
      <c r="W174" s="92"/>
      <c r="X174" s="76">
        <f>0.06/12*9</f>
        <v>4.4999999999999998E-2</v>
      </c>
      <c r="Y174" s="214"/>
      <c r="Z174" s="92">
        <f t="shared" si="30"/>
        <v>0</v>
      </c>
      <c r="AA174" s="214">
        <f t="shared" si="31"/>
        <v>0</v>
      </c>
      <c r="AB174" s="92">
        <f t="shared" si="32"/>
        <v>0</v>
      </c>
      <c r="AC174" s="62"/>
    </row>
    <row r="175" spans="1:29">
      <c r="A175" s="57"/>
      <c r="B175" s="62" t="s">
        <v>114</v>
      </c>
      <c r="C175" s="62"/>
      <c r="D175" s="92"/>
      <c r="E175" s="62"/>
      <c r="F175" s="180"/>
      <c r="G175" s="62"/>
      <c r="H175" s="167"/>
      <c r="I175" s="62"/>
      <c r="J175" s="92"/>
      <c r="K175" s="62"/>
      <c r="L175" s="167"/>
      <c r="M175" s="62"/>
      <c r="N175" s="92"/>
      <c r="O175" s="76">
        <f>0.06/12*6</f>
        <v>0.03</v>
      </c>
      <c r="P175" s="63"/>
      <c r="Q175" s="92"/>
      <c r="R175" s="63"/>
      <c r="S175" s="180"/>
      <c r="T175" s="62"/>
      <c r="U175" s="92"/>
      <c r="V175" s="62"/>
      <c r="W175" s="92"/>
      <c r="X175" s="76">
        <f>0.06/12*6</f>
        <v>0.03</v>
      </c>
      <c r="Y175" s="214"/>
      <c r="Z175" s="92">
        <f t="shared" si="30"/>
        <v>0</v>
      </c>
      <c r="AA175" s="214">
        <f t="shared" si="31"/>
        <v>0</v>
      </c>
      <c r="AB175" s="92">
        <f t="shared" si="32"/>
        <v>0</v>
      </c>
      <c r="AC175" s="62"/>
    </row>
    <row r="176" spans="1:29">
      <c r="A176" s="57"/>
      <c r="B176" s="62" t="s">
        <v>115</v>
      </c>
      <c r="C176" s="62"/>
      <c r="D176" s="92"/>
      <c r="E176" s="62"/>
      <c r="F176" s="180"/>
      <c r="G176" s="62"/>
      <c r="H176" s="167"/>
      <c r="I176" s="62"/>
      <c r="J176" s="92"/>
      <c r="K176" s="62"/>
      <c r="L176" s="167"/>
      <c r="M176" s="62"/>
      <c r="N176" s="92"/>
      <c r="O176" s="76">
        <f>0.06/12*3</f>
        <v>1.4999999999999999E-2</v>
      </c>
      <c r="P176" s="63"/>
      <c r="Q176" s="92"/>
      <c r="R176" s="63"/>
      <c r="S176" s="180"/>
      <c r="T176" s="62"/>
      <c r="U176" s="92"/>
      <c r="V176" s="62"/>
      <c r="W176" s="92"/>
      <c r="X176" s="76">
        <f>0.06/12*3</f>
        <v>1.4999999999999999E-2</v>
      </c>
      <c r="Y176" s="214"/>
      <c r="Z176" s="92">
        <f t="shared" si="30"/>
        <v>0</v>
      </c>
      <c r="AA176" s="214">
        <f t="shared" si="31"/>
        <v>0</v>
      </c>
      <c r="AB176" s="92">
        <f t="shared" si="32"/>
        <v>0</v>
      </c>
      <c r="AC176" s="62"/>
    </row>
    <row r="177" spans="1:29" s="269" customFormat="1">
      <c r="A177" s="265"/>
      <c r="B177" s="302" t="s">
        <v>107</v>
      </c>
      <c r="C177" s="302">
        <f>SUM(C173:C176)</f>
        <v>0</v>
      </c>
      <c r="D177" s="308">
        <f>SUM(D173:D176)</f>
        <v>0</v>
      </c>
      <c r="E177" s="302">
        <f>SUM(E173:E176)</f>
        <v>0</v>
      </c>
      <c r="F177" s="305">
        <f>SUM(F173:F176)</f>
        <v>0</v>
      </c>
      <c r="G177" s="302"/>
      <c r="H177" s="308"/>
      <c r="I177" s="302">
        <f t="shared" ref="I177:N177" si="33">SUM(I173:I176)</f>
        <v>0</v>
      </c>
      <c r="J177" s="308">
        <f t="shared" si="33"/>
        <v>0</v>
      </c>
      <c r="K177" s="302">
        <f t="shared" si="33"/>
        <v>0</v>
      </c>
      <c r="L177" s="308">
        <f t="shared" si="33"/>
        <v>0</v>
      </c>
      <c r="M177" s="302">
        <f t="shared" si="33"/>
        <v>0</v>
      </c>
      <c r="N177" s="308">
        <f t="shared" si="33"/>
        <v>0</v>
      </c>
      <c r="O177" s="324"/>
      <c r="P177" s="302">
        <f t="shared" ref="P177:W177" si="34">SUM(P173:P176)</f>
        <v>0</v>
      </c>
      <c r="Q177" s="308">
        <f t="shared" si="34"/>
        <v>0</v>
      </c>
      <c r="R177" s="302">
        <f t="shared" si="34"/>
        <v>0</v>
      </c>
      <c r="S177" s="305">
        <f t="shared" si="34"/>
        <v>0</v>
      </c>
      <c r="T177" s="302">
        <f t="shared" si="34"/>
        <v>0</v>
      </c>
      <c r="U177" s="308">
        <f t="shared" si="34"/>
        <v>0</v>
      </c>
      <c r="V177" s="302">
        <f t="shared" si="34"/>
        <v>0</v>
      </c>
      <c r="W177" s="308">
        <f t="shared" si="34"/>
        <v>0</v>
      </c>
      <c r="X177" s="324"/>
      <c r="Y177" s="309">
        <f t="shared" ref="Y177:AB177" si="35">SUM(Y173:Y176)</f>
        <v>0</v>
      </c>
      <c r="Z177" s="308">
        <f t="shared" si="35"/>
        <v>0</v>
      </c>
      <c r="AA177" s="302">
        <f t="shared" si="35"/>
        <v>0</v>
      </c>
      <c r="AB177" s="308">
        <f t="shared" si="35"/>
        <v>0</v>
      </c>
      <c r="AC177" s="302"/>
    </row>
    <row r="178" spans="1:29">
      <c r="A178" s="57">
        <v>6.05</v>
      </c>
      <c r="B178" s="58" t="s">
        <v>120</v>
      </c>
      <c r="C178" s="58"/>
      <c r="D178" s="52"/>
      <c r="E178" s="58"/>
      <c r="F178" s="181"/>
      <c r="G178" s="58"/>
      <c r="H178" s="169"/>
      <c r="I178" s="58"/>
      <c r="J178" s="52"/>
      <c r="K178" s="58"/>
      <c r="L178" s="169"/>
      <c r="M178" s="58"/>
      <c r="N178" s="52"/>
      <c r="O178" s="98"/>
      <c r="P178" s="54"/>
      <c r="Q178" s="52"/>
      <c r="R178" s="54"/>
      <c r="S178" s="181"/>
      <c r="T178" s="58"/>
      <c r="U178" s="52"/>
      <c r="V178" s="58"/>
      <c r="W178" s="52"/>
      <c r="X178" s="98"/>
      <c r="Y178" s="213"/>
      <c r="Z178" s="52"/>
      <c r="AA178" s="58"/>
      <c r="AB178" s="52"/>
      <c r="AC178" s="58"/>
    </row>
    <row r="179" spans="1:29">
      <c r="A179" s="57"/>
      <c r="B179" s="62" t="s">
        <v>112</v>
      </c>
      <c r="C179" s="62"/>
      <c r="D179" s="92"/>
      <c r="E179" s="62"/>
      <c r="F179" s="180"/>
      <c r="G179" s="62"/>
      <c r="H179" s="167"/>
      <c r="I179" s="62"/>
      <c r="J179" s="92"/>
      <c r="K179" s="62"/>
      <c r="L179" s="167"/>
      <c r="M179" s="62"/>
      <c r="N179" s="92"/>
      <c r="O179" s="76">
        <f>0.06</f>
        <v>0.06</v>
      </c>
      <c r="P179" s="63"/>
      <c r="Q179" s="92"/>
      <c r="R179" s="63"/>
      <c r="S179" s="180"/>
      <c r="T179" s="62"/>
      <c r="U179" s="92"/>
      <c r="V179" s="62"/>
      <c r="W179" s="92"/>
      <c r="X179" s="76">
        <f>0.06</f>
        <v>0.06</v>
      </c>
      <c r="Y179" s="214"/>
      <c r="Z179" s="92">
        <f t="shared" ref="Z179:Z182" si="36">X179*Y179</f>
        <v>0</v>
      </c>
      <c r="AA179" s="214">
        <f t="shared" ref="AA179:AA182" si="37">Y179</f>
        <v>0</v>
      </c>
      <c r="AB179" s="92">
        <f t="shared" ref="AB179:AB182" si="38">U179+W179+Z179</f>
        <v>0</v>
      </c>
      <c r="AC179" s="62"/>
    </row>
    <row r="180" spans="1:29">
      <c r="A180" s="57"/>
      <c r="B180" s="62" t="s">
        <v>113</v>
      </c>
      <c r="C180" s="62"/>
      <c r="D180" s="92"/>
      <c r="E180" s="62"/>
      <c r="F180" s="180"/>
      <c r="G180" s="62"/>
      <c r="H180" s="167"/>
      <c r="I180" s="62"/>
      <c r="J180" s="92"/>
      <c r="K180" s="62"/>
      <c r="L180" s="167"/>
      <c r="M180" s="62"/>
      <c r="N180" s="92"/>
      <c r="O180" s="76">
        <f>0.06/12*9</f>
        <v>4.4999999999999998E-2</v>
      </c>
      <c r="P180" s="63"/>
      <c r="Q180" s="92"/>
      <c r="R180" s="63"/>
      <c r="S180" s="180"/>
      <c r="T180" s="62"/>
      <c r="U180" s="92"/>
      <c r="V180" s="62"/>
      <c r="W180" s="92"/>
      <c r="X180" s="76">
        <f>0.06/12*9</f>
        <v>4.4999999999999998E-2</v>
      </c>
      <c r="Y180" s="214"/>
      <c r="Z180" s="92">
        <f t="shared" si="36"/>
        <v>0</v>
      </c>
      <c r="AA180" s="214">
        <f t="shared" si="37"/>
        <v>0</v>
      </c>
      <c r="AB180" s="92">
        <f t="shared" si="38"/>
        <v>0</v>
      </c>
      <c r="AC180" s="62"/>
    </row>
    <row r="181" spans="1:29">
      <c r="A181" s="57"/>
      <c r="B181" s="62" t="s">
        <v>114</v>
      </c>
      <c r="C181" s="62"/>
      <c r="D181" s="92"/>
      <c r="E181" s="62"/>
      <c r="F181" s="180"/>
      <c r="G181" s="62"/>
      <c r="H181" s="167"/>
      <c r="I181" s="62"/>
      <c r="J181" s="92"/>
      <c r="K181" s="62"/>
      <c r="L181" s="167"/>
      <c r="M181" s="62"/>
      <c r="N181" s="92"/>
      <c r="O181" s="76">
        <f>0.06/12*6</f>
        <v>0.03</v>
      </c>
      <c r="P181" s="63"/>
      <c r="Q181" s="92"/>
      <c r="R181" s="63"/>
      <c r="S181" s="180"/>
      <c r="T181" s="62"/>
      <c r="U181" s="92"/>
      <c r="V181" s="62"/>
      <c r="W181" s="92"/>
      <c r="X181" s="76">
        <f>0.06/12*6</f>
        <v>0.03</v>
      </c>
      <c r="Y181" s="214"/>
      <c r="Z181" s="92">
        <f t="shared" si="36"/>
        <v>0</v>
      </c>
      <c r="AA181" s="214">
        <f t="shared" si="37"/>
        <v>0</v>
      </c>
      <c r="AB181" s="92">
        <f t="shared" si="38"/>
        <v>0</v>
      </c>
      <c r="AC181" s="62"/>
    </row>
    <row r="182" spans="1:29">
      <c r="A182" s="57"/>
      <c r="B182" s="62" t="s">
        <v>115</v>
      </c>
      <c r="C182" s="62"/>
      <c r="D182" s="92"/>
      <c r="E182" s="62"/>
      <c r="F182" s="180"/>
      <c r="G182" s="62"/>
      <c r="H182" s="167"/>
      <c r="I182" s="62"/>
      <c r="J182" s="92"/>
      <c r="K182" s="62"/>
      <c r="L182" s="167"/>
      <c r="M182" s="62"/>
      <c r="N182" s="92"/>
      <c r="O182" s="76">
        <f>0.06/12*3</f>
        <v>1.4999999999999999E-2</v>
      </c>
      <c r="P182" s="63"/>
      <c r="Q182" s="92"/>
      <c r="R182" s="63"/>
      <c r="S182" s="180"/>
      <c r="T182" s="62"/>
      <c r="U182" s="92"/>
      <c r="V182" s="62"/>
      <c r="W182" s="92"/>
      <c r="X182" s="76">
        <f>0.06/12*3</f>
        <v>1.4999999999999999E-2</v>
      </c>
      <c r="Y182" s="214"/>
      <c r="Z182" s="92">
        <f t="shared" si="36"/>
        <v>0</v>
      </c>
      <c r="AA182" s="214">
        <f t="shared" si="37"/>
        <v>0</v>
      </c>
      <c r="AB182" s="92">
        <f t="shared" si="38"/>
        <v>0</v>
      </c>
      <c r="AC182" s="62"/>
    </row>
    <row r="183" spans="1:29" s="269" customFormat="1">
      <c r="A183" s="265"/>
      <c r="B183" s="302" t="s">
        <v>109</v>
      </c>
      <c r="C183" s="302">
        <f>SUM(C179:C182)</f>
        <v>0</v>
      </c>
      <c r="D183" s="308">
        <f>SUM(D179:D182)</f>
        <v>0</v>
      </c>
      <c r="E183" s="302">
        <f>SUM(E179:E182)</f>
        <v>0</v>
      </c>
      <c r="F183" s="305">
        <f>SUM(F179:F182)</f>
        <v>0</v>
      </c>
      <c r="G183" s="302"/>
      <c r="H183" s="308"/>
      <c r="I183" s="302">
        <f t="shared" ref="I183:N183" si="39">SUM(I179:I182)</f>
        <v>0</v>
      </c>
      <c r="J183" s="308">
        <f t="shared" si="39"/>
        <v>0</v>
      </c>
      <c r="K183" s="302">
        <f t="shared" si="39"/>
        <v>0</v>
      </c>
      <c r="L183" s="308">
        <f t="shared" si="39"/>
        <v>0</v>
      </c>
      <c r="M183" s="302">
        <f t="shared" si="39"/>
        <v>0</v>
      </c>
      <c r="N183" s="308">
        <f t="shared" si="39"/>
        <v>0</v>
      </c>
      <c r="O183" s="324"/>
      <c r="P183" s="302">
        <f t="shared" ref="P183:W183" si="40">SUM(P179:P182)</f>
        <v>0</v>
      </c>
      <c r="Q183" s="308">
        <f t="shared" si="40"/>
        <v>0</v>
      </c>
      <c r="R183" s="302">
        <f t="shared" si="40"/>
        <v>0</v>
      </c>
      <c r="S183" s="305">
        <f t="shared" si="40"/>
        <v>0</v>
      </c>
      <c r="T183" s="302">
        <f t="shared" si="40"/>
        <v>0</v>
      </c>
      <c r="U183" s="308">
        <f t="shared" si="40"/>
        <v>0</v>
      </c>
      <c r="V183" s="302">
        <f t="shared" si="40"/>
        <v>0</v>
      </c>
      <c r="W183" s="308">
        <f t="shared" si="40"/>
        <v>0</v>
      </c>
      <c r="X183" s="324"/>
      <c r="Y183" s="309">
        <f t="shared" ref="Y183:AB183" si="41">SUM(Y179:Y182)</f>
        <v>0</v>
      </c>
      <c r="Z183" s="308">
        <f t="shared" si="41"/>
        <v>0</v>
      </c>
      <c r="AA183" s="302">
        <f t="shared" si="41"/>
        <v>0</v>
      </c>
      <c r="AB183" s="308">
        <f t="shared" si="41"/>
        <v>0</v>
      </c>
      <c r="AC183" s="302"/>
    </row>
    <row r="184" spans="1:29">
      <c r="A184" s="57">
        <v>6.06</v>
      </c>
      <c r="B184" s="58" t="s">
        <v>121</v>
      </c>
      <c r="C184" s="58"/>
      <c r="D184" s="52"/>
      <c r="E184" s="58"/>
      <c r="F184" s="181"/>
      <c r="G184" s="58"/>
      <c r="H184" s="169"/>
      <c r="I184" s="58"/>
      <c r="J184" s="52"/>
      <c r="K184" s="58"/>
      <c r="L184" s="169"/>
      <c r="M184" s="58"/>
      <c r="N184" s="52"/>
      <c r="O184" s="98"/>
      <c r="P184" s="54"/>
      <c r="Q184" s="52"/>
      <c r="R184" s="54"/>
      <c r="S184" s="181"/>
      <c r="T184" s="58"/>
      <c r="U184" s="52"/>
      <c r="V184" s="58"/>
      <c r="W184" s="52"/>
      <c r="X184" s="98"/>
      <c r="Y184" s="213"/>
      <c r="Z184" s="52"/>
      <c r="AA184" s="58"/>
      <c r="AB184" s="52"/>
      <c r="AC184" s="58"/>
    </row>
    <row r="185" spans="1:29">
      <c r="A185" s="57"/>
      <c r="B185" s="62" t="s">
        <v>112</v>
      </c>
      <c r="C185" s="62"/>
      <c r="D185" s="92"/>
      <c r="E185" s="62"/>
      <c r="F185" s="180"/>
      <c r="G185" s="62"/>
      <c r="H185" s="167"/>
      <c r="I185" s="62"/>
      <c r="J185" s="92"/>
      <c r="K185" s="62"/>
      <c r="L185" s="167"/>
      <c r="M185" s="62"/>
      <c r="N185" s="92"/>
      <c r="O185" s="75">
        <v>0.2</v>
      </c>
      <c r="P185" s="63"/>
      <c r="Q185" s="92"/>
      <c r="R185" s="63"/>
      <c r="S185" s="180"/>
      <c r="T185" s="62"/>
      <c r="U185" s="92"/>
      <c r="V185" s="62"/>
      <c r="W185" s="92"/>
      <c r="X185" s="75">
        <v>0.2</v>
      </c>
      <c r="Y185" s="214"/>
      <c r="Z185" s="92">
        <f t="shared" ref="Z185:Z188" si="42">X185*Y185</f>
        <v>0</v>
      </c>
      <c r="AA185" s="214">
        <f t="shared" ref="AA185:AA188" si="43">Y185</f>
        <v>0</v>
      </c>
      <c r="AB185" s="92">
        <f t="shared" ref="AB185:AB188" si="44">U185+W185+Z185</f>
        <v>0</v>
      </c>
      <c r="AC185" s="62"/>
    </row>
    <row r="186" spans="1:29">
      <c r="A186" s="57"/>
      <c r="B186" s="62" t="s">
        <v>113</v>
      </c>
      <c r="C186" s="62"/>
      <c r="D186" s="92"/>
      <c r="E186" s="62"/>
      <c r="F186" s="180"/>
      <c r="G186" s="62"/>
      <c r="H186" s="167"/>
      <c r="I186" s="62"/>
      <c r="J186" s="92"/>
      <c r="K186" s="62"/>
      <c r="L186" s="167"/>
      <c r="M186" s="62"/>
      <c r="N186" s="92"/>
      <c r="O186" s="75">
        <f>0.2/12*9</f>
        <v>0.15</v>
      </c>
      <c r="P186" s="63"/>
      <c r="Q186" s="92"/>
      <c r="R186" s="63"/>
      <c r="S186" s="180"/>
      <c r="T186" s="62"/>
      <c r="U186" s="92"/>
      <c r="V186" s="62"/>
      <c r="W186" s="92"/>
      <c r="X186" s="75">
        <f>0.2/12*9</f>
        <v>0.15</v>
      </c>
      <c r="Y186" s="214"/>
      <c r="Z186" s="92">
        <f t="shared" si="42"/>
        <v>0</v>
      </c>
      <c r="AA186" s="214">
        <f t="shared" si="43"/>
        <v>0</v>
      </c>
      <c r="AB186" s="92">
        <f t="shared" si="44"/>
        <v>0</v>
      </c>
      <c r="AC186" s="62"/>
    </row>
    <row r="187" spans="1:29">
      <c r="A187" s="57"/>
      <c r="B187" s="62" t="s">
        <v>114</v>
      </c>
      <c r="C187" s="62"/>
      <c r="D187" s="92"/>
      <c r="E187" s="62"/>
      <c r="F187" s="180"/>
      <c r="G187" s="62"/>
      <c r="H187" s="167"/>
      <c r="I187" s="62"/>
      <c r="J187" s="92"/>
      <c r="K187" s="62"/>
      <c r="L187" s="167"/>
      <c r="M187" s="62"/>
      <c r="N187" s="92"/>
      <c r="O187" s="75">
        <f>0.2/12*6</f>
        <v>0.1</v>
      </c>
      <c r="P187" s="63"/>
      <c r="Q187" s="92"/>
      <c r="R187" s="63"/>
      <c r="S187" s="180"/>
      <c r="T187" s="62"/>
      <c r="U187" s="92"/>
      <c r="V187" s="62"/>
      <c r="W187" s="92"/>
      <c r="X187" s="75">
        <f>0.2/12*6</f>
        <v>0.1</v>
      </c>
      <c r="Y187" s="214"/>
      <c r="Z187" s="92">
        <f t="shared" si="42"/>
        <v>0</v>
      </c>
      <c r="AA187" s="214">
        <f t="shared" si="43"/>
        <v>0</v>
      </c>
      <c r="AB187" s="92">
        <f t="shared" si="44"/>
        <v>0</v>
      </c>
      <c r="AC187" s="62"/>
    </row>
    <row r="188" spans="1:29">
      <c r="A188" s="57"/>
      <c r="B188" s="62" t="s">
        <v>115</v>
      </c>
      <c r="C188" s="62"/>
      <c r="D188" s="92"/>
      <c r="E188" s="62"/>
      <c r="F188" s="180"/>
      <c r="G188" s="62"/>
      <c r="H188" s="167"/>
      <c r="I188" s="62"/>
      <c r="J188" s="92"/>
      <c r="K188" s="62"/>
      <c r="L188" s="167"/>
      <c r="M188" s="62"/>
      <c r="N188" s="92"/>
      <c r="O188" s="75">
        <f>0.2/12*3</f>
        <v>0.05</v>
      </c>
      <c r="P188" s="63"/>
      <c r="Q188" s="92"/>
      <c r="R188" s="63"/>
      <c r="S188" s="180"/>
      <c r="T188" s="62"/>
      <c r="U188" s="92"/>
      <c r="V188" s="62"/>
      <c r="W188" s="92"/>
      <c r="X188" s="75">
        <f>0.2/12*3</f>
        <v>0.05</v>
      </c>
      <c r="Y188" s="214"/>
      <c r="Z188" s="92">
        <f t="shared" si="42"/>
        <v>0</v>
      </c>
      <c r="AA188" s="214">
        <f t="shared" si="43"/>
        <v>0</v>
      </c>
      <c r="AB188" s="92">
        <f t="shared" si="44"/>
        <v>0</v>
      </c>
      <c r="AC188" s="62"/>
    </row>
    <row r="189" spans="1:29" s="269" customFormat="1">
      <c r="A189" s="265"/>
      <c r="B189" s="302" t="s">
        <v>109</v>
      </c>
      <c r="C189" s="302">
        <f>SUM(C185:C188)</f>
        <v>0</v>
      </c>
      <c r="D189" s="308">
        <f>SUM(D185:D188)</f>
        <v>0</v>
      </c>
      <c r="E189" s="302">
        <f>SUM(E185:E188)</f>
        <v>0</v>
      </c>
      <c r="F189" s="305">
        <f>SUM(F185:F188)</f>
        <v>0</v>
      </c>
      <c r="G189" s="302"/>
      <c r="H189" s="308"/>
      <c r="I189" s="302">
        <f t="shared" ref="I189:N189" si="45">SUM(I185:I188)</f>
        <v>0</v>
      </c>
      <c r="J189" s="308">
        <f t="shared" si="45"/>
        <v>0</v>
      </c>
      <c r="K189" s="302">
        <f t="shared" si="45"/>
        <v>0</v>
      </c>
      <c r="L189" s="308">
        <f t="shared" si="45"/>
        <v>0</v>
      </c>
      <c r="M189" s="302">
        <f t="shared" si="45"/>
        <v>0</v>
      </c>
      <c r="N189" s="308">
        <f t="shared" si="45"/>
        <v>0</v>
      </c>
      <c r="O189" s="302"/>
      <c r="P189" s="302">
        <f t="shared" ref="P189:W189" si="46">SUM(P185:P188)</f>
        <v>0</v>
      </c>
      <c r="Q189" s="308">
        <f t="shared" si="46"/>
        <v>0</v>
      </c>
      <c r="R189" s="302">
        <f t="shared" si="46"/>
        <v>0</v>
      </c>
      <c r="S189" s="305">
        <f t="shared" si="46"/>
        <v>0</v>
      </c>
      <c r="T189" s="302">
        <f t="shared" si="46"/>
        <v>0</v>
      </c>
      <c r="U189" s="308">
        <f t="shared" si="46"/>
        <v>0</v>
      </c>
      <c r="V189" s="302">
        <f t="shared" si="46"/>
        <v>0</v>
      </c>
      <c r="W189" s="308">
        <f t="shared" si="46"/>
        <v>0</v>
      </c>
      <c r="X189" s="302"/>
      <c r="Y189" s="309">
        <f t="shared" ref="Y189:AB189" si="47">SUM(Y185:Y188)</f>
        <v>0</v>
      </c>
      <c r="Z189" s="308">
        <f t="shared" si="47"/>
        <v>0</v>
      </c>
      <c r="AA189" s="302">
        <f t="shared" si="47"/>
        <v>0</v>
      </c>
      <c r="AB189" s="308">
        <f t="shared" si="47"/>
        <v>0</v>
      </c>
      <c r="AC189" s="302"/>
    </row>
    <row r="190" spans="1:29" s="48" customFormat="1">
      <c r="A190" s="57">
        <v>6.07</v>
      </c>
      <c r="B190" s="58" t="s">
        <v>122</v>
      </c>
      <c r="C190" s="58"/>
      <c r="D190" s="52"/>
      <c r="E190" s="58"/>
      <c r="F190" s="181"/>
      <c r="G190" s="58"/>
      <c r="H190" s="169"/>
      <c r="I190" s="58"/>
      <c r="J190" s="52"/>
      <c r="K190" s="58"/>
      <c r="L190" s="169"/>
      <c r="M190" s="58"/>
      <c r="N190" s="52"/>
      <c r="O190" s="59"/>
      <c r="P190" s="54"/>
      <c r="Q190" s="52"/>
      <c r="R190" s="54"/>
      <c r="S190" s="181"/>
      <c r="T190" s="58"/>
      <c r="U190" s="52"/>
      <c r="V190" s="58"/>
      <c r="W190" s="52"/>
      <c r="X190" s="59"/>
      <c r="Y190" s="213"/>
      <c r="Z190" s="52"/>
      <c r="AA190" s="58"/>
      <c r="AB190" s="52"/>
      <c r="AC190" s="58"/>
    </row>
    <row r="191" spans="1:29" s="48" customFormat="1">
      <c r="A191" s="57"/>
      <c r="B191" s="62" t="s">
        <v>112</v>
      </c>
      <c r="C191" s="62"/>
      <c r="D191" s="92"/>
      <c r="E191" s="62"/>
      <c r="F191" s="180"/>
      <c r="G191" s="62"/>
      <c r="H191" s="167"/>
      <c r="I191" s="62"/>
      <c r="J191" s="92"/>
      <c r="K191" s="62"/>
      <c r="L191" s="167"/>
      <c r="M191" s="62"/>
      <c r="N191" s="92"/>
      <c r="O191" s="76">
        <f>0.06</f>
        <v>0.06</v>
      </c>
      <c r="P191" s="63"/>
      <c r="Q191" s="92"/>
      <c r="R191" s="63"/>
      <c r="S191" s="180"/>
      <c r="T191" s="62"/>
      <c r="U191" s="92"/>
      <c r="V191" s="62"/>
      <c r="W191" s="92"/>
      <c r="X191" s="76">
        <f>0.06</f>
        <v>0.06</v>
      </c>
      <c r="Y191" s="214"/>
      <c r="Z191" s="92">
        <f t="shared" ref="Z191:Z194" si="48">X191*Y191</f>
        <v>0</v>
      </c>
      <c r="AA191" s="214">
        <f t="shared" ref="AA191:AA194" si="49">Y191</f>
        <v>0</v>
      </c>
      <c r="AB191" s="92">
        <f t="shared" ref="AB191:AB194" si="50">U191+W191+Z191</f>
        <v>0</v>
      </c>
      <c r="AC191" s="62"/>
    </row>
    <row r="192" spans="1:29" s="48" customFormat="1">
      <c r="A192" s="57"/>
      <c r="B192" s="62" t="s">
        <v>113</v>
      </c>
      <c r="C192" s="62"/>
      <c r="D192" s="92"/>
      <c r="E192" s="62"/>
      <c r="F192" s="180"/>
      <c r="G192" s="62"/>
      <c r="H192" s="167"/>
      <c r="I192" s="62"/>
      <c r="J192" s="92"/>
      <c r="K192" s="62"/>
      <c r="L192" s="167"/>
      <c r="M192" s="62"/>
      <c r="N192" s="92"/>
      <c r="O192" s="76">
        <f>0.06/12*9</f>
        <v>4.4999999999999998E-2</v>
      </c>
      <c r="P192" s="63"/>
      <c r="Q192" s="92"/>
      <c r="R192" s="63"/>
      <c r="S192" s="180"/>
      <c r="T192" s="62"/>
      <c r="U192" s="92"/>
      <c r="V192" s="62"/>
      <c r="W192" s="92"/>
      <c r="X192" s="76">
        <f>0.06/12*9</f>
        <v>4.4999999999999998E-2</v>
      </c>
      <c r="Y192" s="214"/>
      <c r="Z192" s="92">
        <f t="shared" si="48"/>
        <v>0</v>
      </c>
      <c r="AA192" s="214">
        <f t="shared" si="49"/>
        <v>0</v>
      </c>
      <c r="AB192" s="92">
        <f t="shared" si="50"/>
        <v>0</v>
      </c>
      <c r="AC192" s="62"/>
    </row>
    <row r="193" spans="1:33" s="48" customFormat="1">
      <c r="A193" s="57"/>
      <c r="B193" s="62" t="s">
        <v>114</v>
      </c>
      <c r="C193" s="62"/>
      <c r="D193" s="92"/>
      <c r="E193" s="62"/>
      <c r="F193" s="180"/>
      <c r="G193" s="62"/>
      <c r="H193" s="167"/>
      <c r="I193" s="62"/>
      <c r="J193" s="92"/>
      <c r="K193" s="62"/>
      <c r="L193" s="167"/>
      <c r="M193" s="62"/>
      <c r="N193" s="92"/>
      <c r="O193" s="76">
        <f>0.06/12*6</f>
        <v>0.03</v>
      </c>
      <c r="P193" s="63"/>
      <c r="Q193" s="92"/>
      <c r="R193" s="63"/>
      <c r="S193" s="180"/>
      <c r="T193" s="62"/>
      <c r="U193" s="92"/>
      <c r="V193" s="62"/>
      <c r="W193" s="92"/>
      <c r="X193" s="76">
        <f>0.06/12*6</f>
        <v>0.03</v>
      </c>
      <c r="Y193" s="214"/>
      <c r="Z193" s="92">
        <f t="shared" si="48"/>
        <v>0</v>
      </c>
      <c r="AA193" s="214">
        <f t="shared" si="49"/>
        <v>0</v>
      </c>
      <c r="AB193" s="92">
        <f t="shared" si="50"/>
        <v>0</v>
      </c>
      <c r="AC193" s="62"/>
    </row>
    <row r="194" spans="1:33" s="48" customFormat="1">
      <c r="A194" s="57"/>
      <c r="B194" s="62" t="s">
        <v>115</v>
      </c>
      <c r="C194" s="62"/>
      <c r="D194" s="92"/>
      <c r="E194" s="62"/>
      <c r="F194" s="180"/>
      <c r="G194" s="62"/>
      <c r="H194" s="167"/>
      <c r="I194" s="62"/>
      <c r="J194" s="92"/>
      <c r="K194" s="62"/>
      <c r="L194" s="167"/>
      <c r="M194" s="62"/>
      <c r="N194" s="92"/>
      <c r="O194" s="76">
        <f>0.06/12*3</f>
        <v>1.4999999999999999E-2</v>
      </c>
      <c r="P194" s="63"/>
      <c r="Q194" s="92"/>
      <c r="R194" s="63"/>
      <c r="S194" s="180"/>
      <c r="T194" s="62"/>
      <c r="U194" s="92"/>
      <c r="V194" s="62"/>
      <c r="W194" s="92"/>
      <c r="X194" s="76">
        <f>0.06/12*3</f>
        <v>1.4999999999999999E-2</v>
      </c>
      <c r="Y194" s="214"/>
      <c r="Z194" s="92">
        <f t="shared" si="48"/>
        <v>0</v>
      </c>
      <c r="AA194" s="214">
        <f t="shared" si="49"/>
        <v>0</v>
      </c>
      <c r="AB194" s="92">
        <f t="shared" si="50"/>
        <v>0</v>
      </c>
      <c r="AC194" s="62"/>
    </row>
    <row r="195" spans="1:33" s="269" customFormat="1">
      <c r="A195" s="265"/>
      <c r="B195" s="302" t="s">
        <v>109</v>
      </c>
      <c r="C195" s="302">
        <f>SUM(C191:C194)</f>
        <v>0</v>
      </c>
      <c r="D195" s="308">
        <f>SUM(D191:D194)</f>
        <v>0</v>
      </c>
      <c r="E195" s="302">
        <f>SUM(E191:E194)</f>
        <v>0</v>
      </c>
      <c r="F195" s="305">
        <f>SUM(F191:F194)</f>
        <v>0</v>
      </c>
      <c r="G195" s="302"/>
      <c r="H195" s="308"/>
      <c r="I195" s="302">
        <f t="shared" ref="I195:N195" si="51">SUM(I191:I194)</f>
        <v>0</v>
      </c>
      <c r="J195" s="308">
        <f t="shared" si="51"/>
        <v>0</v>
      </c>
      <c r="K195" s="302">
        <f t="shared" si="51"/>
        <v>0</v>
      </c>
      <c r="L195" s="308">
        <f t="shared" si="51"/>
        <v>0</v>
      </c>
      <c r="M195" s="302">
        <f t="shared" si="51"/>
        <v>0</v>
      </c>
      <c r="N195" s="308">
        <f t="shared" si="51"/>
        <v>0</v>
      </c>
      <c r="O195" s="302"/>
      <c r="P195" s="302">
        <f t="shared" ref="P195:W195" si="52">SUM(P191:P194)</f>
        <v>0</v>
      </c>
      <c r="Q195" s="308">
        <f t="shared" si="52"/>
        <v>0</v>
      </c>
      <c r="R195" s="302">
        <f t="shared" si="52"/>
        <v>0</v>
      </c>
      <c r="S195" s="305">
        <f t="shared" si="52"/>
        <v>0</v>
      </c>
      <c r="T195" s="302">
        <f t="shared" si="52"/>
        <v>0</v>
      </c>
      <c r="U195" s="308">
        <f t="shared" si="52"/>
        <v>0</v>
      </c>
      <c r="V195" s="302">
        <f t="shared" si="52"/>
        <v>0</v>
      </c>
      <c r="W195" s="308">
        <f t="shared" si="52"/>
        <v>0</v>
      </c>
      <c r="X195" s="302"/>
      <c r="Y195" s="309">
        <f t="shared" ref="Y195:AB195" si="53">SUM(Y191:Y194)</f>
        <v>0</v>
      </c>
      <c r="Z195" s="308">
        <f t="shared" si="53"/>
        <v>0</v>
      </c>
      <c r="AA195" s="302">
        <f t="shared" si="53"/>
        <v>0</v>
      </c>
      <c r="AB195" s="308">
        <f t="shared" si="53"/>
        <v>0</v>
      </c>
      <c r="AC195" s="302"/>
    </row>
    <row r="196" spans="1:33" s="269" customFormat="1">
      <c r="A196" s="265"/>
      <c r="B196" s="302" t="s">
        <v>13</v>
      </c>
      <c r="C196" s="329">
        <f>SUM(C159+C165+C171+C177+C183+C189+C195)</f>
        <v>226</v>
      </c>
      <c r="D196" s="326">
        <f>SUM(D159+D165+D171+D177+D183+D189+D195)</f>
        <v>6.42</v>
      </c>
      <c r="E196" s="329">
        <f>SUM(E159+E165+E171+E177+E183+E189+E195)</f>
        <v>226</v>
      </c>
      <c r="F196" s="327">
        <f>SUM(F159+F165+F171+F177+F183+F189+F195)</f>
        <v>3.7050000000000001</v>
      </c>
      <c r="G196" s="322">
        <f t="shared" ref="G196" si="54">E196/C196%</f>
        <v>100.00000000000001</v>
      </c>
      <c r="H196" s="265">
        <f t="shared" ref="H196" si="55">F196/D196%</f>
        <v>57.710280373831786</v>
      </c>
      <c r="I196" s="329">
        <f t="shared" ref="I196:M196" si="56">SUM(I159+I165+I171+I177+I183+I189+I195)</f>
        <v>0</v>
      </c>
      <c r="J196" s="326">
        <f t="shared" si="56"/>
        <v>2.7149999999999999</v>
      </c>
      <c r="K196" s="329">
        <f t="shared" si="56"/>
        <v>0</v>
      </c>
      <c r="L196" s="326">
        <f>SUM(L159+L165+L171+L177+L183+L189+L195)</f>
        <v>1.9</v>
      </c>
      <c r="M196" s="329">
        <f t="shared" si="56"/>
        <v>0</v>
      </c>
      <c r="N196" s="326">
        <f>SUM(N159+N165+N171+N177+N183+N189+N195)</f>
        <v>0</v>
      </c>
      <c r="O196" s="302"/>
      <c r="P196" s="329">
        <f t="shared" ref="P196:V196" si="57">SUM(P159+P165+P171+P177+P183+P189+P195)</f>
        <v>134</v>
      </c>
      <c r="Q196" s="326">
        <f>SUM(Q159+Q165+Q171+Q177+Q183+Q189+Q195)</f>
        <v>6.7799999999999994</v>
      </c>
      <c r="R196" s="329">
        <f t="shared" si="57"/>
        <v>134</v>
      </c>
      <c r="S196" s="326">
        <f>SUM(S159+S165+S171+S177+S183+S189+S195)</f>
        <v>8.68</v>
      </c>
      <c r="T196" s="329">
        <f t="shared" si="57"/>
        <v>0</v>
      </c>
      <c r="U196" s="326">
        <f>SUM(U159+U165+U171+U177+U183+U189+U195)</f>
        <v>1.9</v>
      </c>
      <c r="V196" s="329">
        <f t="shared" si="57"/>
        <v>0</v>
      </c>
      <c r="W196" s="326">
        <f>SUM(W159+W165+W171+W177+W183+W189+W195)</f>
        <v>0</v>
      </c>
      <c r="X196" s="302"/>
      <c r="Y196" s="374">
        <f t="shared" ref="Y196:AA196" si="58">SUM(Y159+Y165+Y171+Y177+Y183+Y189+Y195)</f>
        <v>134</v>
      </c>
      <c r="Z196" s="326">
        <f>SUM(Z159+Z165+Z171+Z177+Z183+Z189+Z195)</f>
        <v>6.7799999999999994</v>
      </c>
      <c r="AA196" s="329">
        <f t="shared" si="58"/>
        <v>134</v>
      </c>
      <c r="AB196" s="326">
        <f>SUM(AB159+AB165+AB171+AB177+AB183+AB189+AB195)</f>
        <v>8.68</v>
      </c>
      <c r="AC196" s="302"/>
    </row>
    <row r="197" spans="1:33">
      <c r="A197" s="53" t="s">
        <v>123</v>
      </c>
      <c r="B197" s="58" t="s">
        <v>124</v>
      </c>
      <c r="C197" s="58"/>
      <c r="D197" s="52"/>
      <c r="E197" s="58"/>
      <c r="F197" s="181"/>
      <c r="G197" s="58"/>
      <c r="H197" s="169"/>
      <c r="I197" s="58"/>
      <c r="J197" s="52"/>
      <c r="K197" s="58"/>
      <c r="L197" s="169"/>
      <c r="M197" s="58"/>
      <c r="N197" s="52"/>
      <c r="O197" s="59"/>
      <c r="P197" s="54"/>
      <c r="Q197" s="52"/>
      <c r="R197" s="54"/>
      <c r="S197" s="181"/>
      <c r="T197" s="58"/>
      <c r="U197" s="52"/>
      <c r="V197" s="58"/>
      <c r="W197" s="52"/>
      <c r="X197" s="59"/>
      <c r="Y197" s="213"/>
      <c r="Z197" s="52"/>
      <c r="AA197" s="58"/>
      <c r="AB197" s="52"/>
      <c r="AC197" s="58"/>
    </row>
    <row r="198" spans="1:33">
      <c r="A198" s="60">
        <v>7</v>
      </c>
      <c r="B198" s="58" t="s">
        <v>125</v>
      </c>
      <c r="C198" s="58"/>
      <c r="D198" s="52"/>
      <c r="E198" s="58"/>
      <c r="F198" s="181"/>
      <c r="G198" s="58"/>
      <c r="H198" s="169"/>
      <c r="I198" s="58"/>
      <c r="J198" s="52"/>
      <c r="K198" s="58"/>
      <c r="L198" s="169"/>
      <c r="M198" s="58"/>
      <c r="N198" s="52"/>
      <c r="O198" s="59"/>
      <c r="P198" s="54"/>
      <c r="Q198" s="52"/>
      <c r="R198" s="54"/>
      <c r="S198" s="181"/>
      <c r="T198" s="58"/>
      <c r="U198" s="52"/>
      <c r="V198" s="58"/>
      <c r="W198" s="52"/>
      <c r="X198" s="59"/>
      <c r="Y198" s="213"/>
      <c r="Z198" s="52"/>
      <c r="AA198" s="58"/>
      <c r="AB198" s="52"/>
      <c r="AC198" s="58"/>
    </row>
    <row r="199" spans="1:33">
      <c r="A199" s="57">
        <v>7.01</v>
      </c>
      <c r="B199" s="62" t="s">
        <v>126</v>
      </c>
      <c r="C199" s="62"/>
      <c r="D199" s="92"/>
      <c r="E199" s="62"/>
      <c r="F199" s="180"/>
      <c r="G199" s="62"/>
      <c r="H199" s="167"/>
      <c r="I199" s="62"/>
      <c r="J199" s="92"/>
      <c r="K199" s="62"/>
      <c r="L199" s="167"/>
      <c r="M199" s="62"/>
      <c r="N199" s="92"/>
      <c r="O199" s="31"/>
      <c r="P199" s="63"/>
      <c r="Q199" s="92"/>
      <c r="R199" s="63"/>
      <c r="S199" s="180"/>
      <c r="T199" s="62"/>
      <c r="U199" s="92"/>
      <c r="V199" s="62"/>
      <c r="W199" s="92"/>
      <c r="X199" s="31"/>
      <c r="Y199" s="214"/>
      <c r="Z199" s="92"/>
      <c r="AA199" s="62"/>
      <c r="AB199" s="92"/>
      <c r="AC199" s="62"/>
    </row>
    <row r="200" spans="1:33" s="102" customFormat="1">
      <c r="A200" s="57"/>
      <c r="B200" s="62" t="s">
        <v>127</v>
      </c>
      <c r="C200" s="99">
        <v>2646</v>
      </c>
      <c r="D200" s="75">
        <v>3.9689999999999999</v>
      </c>
      <c r="E200" s="63">
        <v>2646</v>
      </c>
      <c r="F200" s="180">
        <v>3.9689999999999999</v>
      </c>
      <c r="G200" s="63">
        <f>E200/C200%</f>
        <v>100</v>
      </c>
      <c r="H200" s="260">
        <f>F200/D200%</f>
        <v>100</v>
      </c>
      <c r="I200" s="63">
        <f>C200-E200</f>
        <v>0</v>
      </c>
      <c r="J200" s="92">
        <f>D200-F200</f>
        <v>0</v>
      </c>
      <c r="K200" s="62"/>
      <c r="L200" s="167"/>
      <c r="M200" s="62"/>
      <c r="N200" s="92"/>
      <c r="O200" s="31">
        <f>150/100000</f>
        <v>1.5E-3</v>
      </c>
      <c r="P200" s="190">
        <v>2595</v>
      </c>
      <c r="Q200" s="92">
        <f t="shared" ref="Q200:Q214" si="59">O200*P200</f>
        <v>3.8925000000000001</v>
      </c>
      <c r="R200" s="63">
        <f t="shared" ref="R200:S208" si="60">K200+M200+P200</f>
        <v>2595</v>
      </c>
      <c r="S200" s="180">
        <f t="shared" si="60"/>
        <v>3.8925000000000001</v>
      </c>
      <c r="T200" s="62"/>
      <c r="U200" s="92"/>
      <c r="V200" s="62"/>
      <c r="W200" s="92"/>
      <c r="X200" s="31">
        <f>150/100000</f>
        <v>1.5E-3</v>
      </c>
      <c r="Y200" s="259">
        <v>2595</v>
      </c>
      <c r="Z200" s="92">
        <f t="shared" ref="Z200:Z208" si="61">X200*Y200</f>
        <v>3.8925000000000001</v>
      </c>
      <c r="AA200" s="214">
        <f t="shared" ref="AA200:AA208" si="62">Y200</f>
        <v>2595</v>
      </c>
      <c r="AB200" s="92">
        <f t="shared" ref="AB200:AB208" si="63">U200+W200+Z200</f>
        <v>3.8925000000000001</v>
      </c>
      <c r="AC200" s="62"/>
    </row>
    <row r="201" spans="1:33" s="102" customFormat="1">
      <c r="A201" s="57"/>
      <c r="B201" s="62" t="s">
        <v>128</v>
      </c>
      <c r="C201" s="99">
        <v>1</v>
      </c>
      <c r="D201" s="75">
        <v>1.5E-3</v>
      </c>
      <c r="E201" s="63">
        <v>1</v>
      </c>
      <c r="F201" s="180">
        <v>1.5E-3</v>
      </c>
      <c r="G201" s="63">
        <f t="shared" ref="G201:H208" si="64">E201/C201%</f>
        <v>100</v>
      </c>
      <c r="H201" s="260">
        <f t="shared" si="64"/>
        <v>100</v>
      </c>
      <c r="I201" s="63">
        <f t="shared" ref="I201:J208" si="65">C201-E201</f>
        <v>0</v>
      </c>
      <c r="J201" s="92">
        <f t="shared" si="65"/>
        <v>0</v>
      </c>
      <c r="K201" s="62"/>
      <c r="L201" s="167"/>
      <c r="M201" s="62"/>
      <c r="N201" s="92"/>
      <c r="O201" s="31">
        <f t="shared" ref="O201:O202" si="66">150/100000</f>
        <v>1.5E-3</v>
      </c>
      <c r="P201" s="190">
        <v>0</v>
      </c>
      <c r="Q201" s="92">
        <f t="shared" si="59"/>
        <v>0</v>
      </c>
      <c r="R201" s="63">
        <f t="shared" si="60"/>
        <v>0</v>
      </c>
      <c r="S201" s="180">
        <f t="shared" si="60"/>
        <v>0</v>
      </c>
      <c r="T201" s="62"/>
      <c r="U201" s="92"/>
      <c r="V201" s="62"/>
      <c r="W201" s="92"/>
      <c r="X201" s="31">
        <f t="shared" ref="X201:X202" si="67">150/100000</f>
        <v>1.5E-3</v>
      </c>
      <c r="Y201" s="214"/>
      <c r="Z201" s="92">
        <f t="shared" si="61"/>
        <v>0</v>
      </c>
      <c r="AA201" s="214">
        <f t="shared" si="62"/>
        <v>0</v>
      </c>
      <c r="AB201" s="92">
        <f t="shared" si="63"/>
        <v>0</v>
      </c>
      <c r="AC201" s="62"/>
    </row>
    <row r="202" spans="1:33" s="102" customFormat="1">
      <c r="A202" s="57"/>
      <c r="B202" s="62" t="s">
        <v>129</v>
      </c>
      <c r="C202" s="99">
        <v>1</v>
      </c>
      <c r="D202" s="75">
        <v>1.5E-3</v>
      </c>
      <c r="E202" s="63">
        <v>1</v>
      </c>
      <c r="F202" s="180">
        <v>1.5E-3</v>
      </c>
      <c r="G202" s="63">
        <f t="shared" si="64"/>
        <v>100</v>
      </c>
      <c r="H202" s="260">
        <f t="shared" si="64"/>
        <v>100</v>
      </c>
      <c r="I202" s="63">
        <f t="shared" si="65"/>
        <v>0</v>
      </c>
      <c r="J202" s="92">
        <f t="shared" si="65"/>
        <v>0</v>
      </c>
      <c r="K202" s="62"/>
      <c r="L202" s="167"/>
      <c r="M202" s="62"/>
      <c r="N202" s="92"/>
      <c r="O202" s="31">
        <f t="shared" si="66"/>
        <v>1.5E-3</v>
      </c>
      <c r="P202" s="190">
        <v>0</v>
      </c>
      <c r="Q202" s="92">
        <f t="shared" si="59"/>
        <v>0</v>
      </c>
      <c r="R202" s="63">
        <f t="shared" si="60"/>
        <v>0</v>
      </c>
      <c r="S202" s="180">
        <f t="shared" si="60"/>
        <v>0</v>
      </c>
      <c r="T202" s="62"/>
      <c r="U202" s="92"/>
      <c r="V202" s="62"/>
      <c r="W202" s="92"/>
      <c r="X202" s="31">
        <f t="shared" si="67"/>
        <v>1.5E-3</v>
      </c>
      <c r="Y202" s="214"/>
      <c r="Z202" s="92">
        <f t="shared" si="61"/>
        <v>0</v>
      </c>
      <c r="AA202" s="214">
        <f t="shared" si="62"/>
        <v>0</v>
      </c>
      <c r="AB202" s="92">
        <f t="shared" si="63"/>
        <v>0</v>
      </c>
      <c r="AC202" s="62"/>
    </row>
    <row r="203" spans="1:33" s="102" customFormat="1">
      <c r="A203" s="57"/>
      <c r="B203" s="62" t="s">
        <v>130</v>
      </c>
      <c r="C203" s="99">
        <v>4285</v>
      </c>
      <c r="D203" s="75">
        <v>6.4275000000000002</v>
      </c>
      <c r="E203" s="63">
        <v>4285</v>
      </c>
      <c r="F203" s="180">
        <v>6.4275000000000002</v>
      </c>
      <c r="G203" s="63">
        <f t="shared" si="64"/>
        <v>100</v>
      </c>
      <c r="H203" s="260">
        <f t="shared" si="64"/>
        <v>100</v>
      </c>
      <c r="I203" s="63">
        <f t="shared" si="65"/>
        <v>0</v>
      </c>
      <c r="J203" s="92">
        <f t="shared" si="65"/>
        <v>0</v>
      </c>
      <c r="K203" s="62"/>
      <c r="L203" s="167"/>
      <c r="M203" s="62"/>
      <c r="N203" s="92"/>
      <c r="O203" s="31">
        <f>150/100000</f>
        <v>1.5E-3</v>
      </c>
      <c r="P203" s="190">
        <v>4285</v>
      </c>
      <c r="Q203" s="92">
        <f t="shared" si="59"/>
        <v>6.4275000000000002</v>
      </c>
      <c r="R203" s="63">
        <f t="shared" si="60"/>
        <v>4285</v>
      </c>
      <c r="S203" s="180">
        <f t="shared" si="60"/>
        <v>6.4275000000000002</v>
      </c>
      <c r="T203" s="62"/>
      <c r="U203" s="92"/>
      <c r="V203" s="62"/>
      <c r="W203" s="92"/>
      <c r="X203" s="31">
        <f>150/100000</f>
        <v>1.5E-3</v>
      </c>
      <c r="Y203" s="259">
        <v>4285</v>
      </c>
      <c r="Z203" s="92">
        <f t="shared" si="61"/>
        <v>6.4275000000000002</v>
      </c>
      <c r="AA203" s="214">
        <f t="shared" si="62"/>
        <v>4285</v>
      </c>
      <c r="AB203" s="92">
        <f t="shared" si="63"/>
        <v>6.4275000000000002</v>
      </c>
      <c r="AC203" s="62"/>
    </row>
    <row r="204" spans="1:33" s="102" customFormat="1">
      <c r="A204" s="57"/>
      <c r="B204" s="62" t="s">
        <v>131</v>
      </c>
      <c r="C204" s="99">
        <v>2</v>
      </c>
      <c r="D204" s="75">
        <v>3.0000000000000001E-3</v>
      </c>
      <c r="E204" s="63">
        <v>2</v>
      </c>
      <c r="F204" s="180">
        <v>3.0000000000000001E-3</v>
      </c>
      <c r="G204" s="63">
        <f t="shared" si="64"/>
        <v>100</v>
      </c>
      <c r="H204" s="260">
        <f t="shared" si="64"/>
        <v>100</v>
      </c>
      <c r="I204" s="63">
        <f t="shared" si="65"/>
        <v>0</v>
      </c>
      <c r="J204" s="92">
        <f t="shared" si="65"/>
        <v>0</v>
      </c>
      <c r="K204" s="62"/>
      <c r="L204" s="167"/>
      <c r="M204" s="62"/>
      <c r="N204" s="92"/>
      <c r="O204" s="31">
        <f t="shared" ref="O204:O205" si="68">150/100000</f>
        <v>1.5E-3</v>
      </c>
      <c r="P204" s="190">
        <v>2</v>
      </c>
      <c r="Q204" s="92">
        <f t="shared" si="59"/>
        <v>3.0000000000000001E-3</v>
      </c>
      <c r="R204" s="63">
        <f t="shared" si="60"/>
        <v>2</v>
      </c>
      <c r="S204" s="180">
        <f t="shared" si="60"/>
        <v>3.0000000000000001E-3</v>
      </c>
      <c r="T204" s="62"/>
      <c r="U204" s="92"/>
      <c r="V204" s="62"/>
      <c r="W204" s="92"/>
      <c r="X204" s="31">
        <f t="shared" ref="X204:X205" si="69">150/100000</f>
        <v>1.5E-3</v>
      </c>
      <c r="Y204" s="259">
        <v>2</v>
      </c>
      <c r="Z204" s="92">
        <f t="shared" si="61"/>
        <v>3.0000000000000001E-3</v>
      </c>
      <c r="AA204" s="214">
        <f t="shared" si="62"/>
        <v>2</v>
      </c>
      <c r="AB204" s="92">
        <f t="shared" si="63"/>
        <v>3.0000000000000001E-3</v>
      </c>
      <c r="AC204" s="62"/>
    </row>
    <row r="205" spans="1:33" s="102" customFormat="1">
      <c r="A205" s="57"/>
      <c r="B205" s="62" t="s">
        <v>132</v>
      </c>
      <c r="C205" s="99">
        <v>4</v>
      </c>
      <c r="D205" s="75">
        <v>6.0000000000000001E-3</v>
      </c>
      <c r="E205" s="63">
        <v>4</v>
      </c>
      <c r="F205" s="180">
        <v>6.0000000000000001E-3</v>
      </c>
      <c r="G205" s="63">
        <f t="shared" si="64"/>
        <v>100</v>
      </c>
      <c r="H205" s="260">
        <f t="shared" si="64"/>
        <v>100</v>
      </c>
      <c r="I205" s="63">
        <f t="shared" si="65"/>
        <v>0</v>
      </c>
      <c r="J205" s="92">
        <f t="shared" si="65"/>
        <v>0</v>
      </c>
      <c r="K205" s="62"/>
      <c r="L205" s="167"/>
      <c r="M205" s="62"/>
      <c r="N205" s="92"/>
      <c r="O205" s="31">
        <f t="shared" si="68"/>
        <v>1.5E-3</v>
      </c>
      <c r="P205" s="190">
        <v>3</v>
      </c>
      <c r="Q205" s="92">
        <f t="shared" si="59"/>
        <v>4.5000000000000005E-3</v>
      </c>
      <c r="R205" s="63">
        <f t="shared" si="60"/>
        <v>3</v>
      </c>
      <c r="S205" s="180">
        <f t="shared" si="60"/>
        <v>4.5000000000000005E-3</v>
      </c>
      <c r="T205" s="62"/>
      <c r="U205" s="92"/>
      <c r="V205" s="62"/>
      <c r="W205" s="92"/>
      <c r="X205" s="31">
        <f t="shared" si="69"/>
        <v>1.5E-3</v>
      </c>
      <c r="Y205" s="259">
        <v>3</v>
      </c>
      <c r="Z205" s="92">
        <f t="shared" si="61"/>
        <v>4.5000000000000005E-3</v>
      </c>
      <c r="AA205" s="214">
        <f t="shared" si="62"/>
        <v>3</v>
      </c>
      <c r="AB205" s="92">
        <f t="shared" si="63"/>
        <v>4.5000000000000005E-3</v>
      </c>
      <c r="AC205" s="62"/>
    </row>
    <row r="206" spans="1:33">
      <c r="A206" s="57">
        <f>+A199+0.01</f>
        <v>7.02</v>
      </c>
      <c r="B206" s="62" t="s">
        <v>133</v>
      </c>
      <c r="C206" s="99">
        <v>3643</v>
      </c>
      <c r="D206" s="75">
        <v>9.1074999999999999</v>
      </c>
      <c r="E206" s="63">
        <v>3643</v>
      </c>
      <c r="F206" s="180">
        <v>9.1074999999999999</v>
      </c>
      <c r="G206" s="63">
        <f t="shared" si="64"/>
        <v>100</v>
      </c>
      <c r="H206" s="260">
        <f t="shared" si="64"/>
        <v>100</v>
      </c>
      <c r="I206" s="63">
        <f t="shared" si="65"/>
        <v>0</v>
      </c>
      <c r="J206" s="92">
        <f t="shared" si="65"/>
        <v>0</v>
      </c>
      <c r="K206" s="62"/>
      <c r="L206" s="167"/>
      <c r="M206" s="62"/>
      <c r="N206" s="92"/>
      <c r="O206" s="31">
        <f>250/100000</f>
        <v>2.5000000000000001E-3</v>
      </c>
      <c r="P206" s="190">
        <v>3835</v>
      </c>
      <c r="Q206" s="92">
        <f t="shared" si="59"/>
        <v>9.5875000000000004</v>
      </c>
      <c r="R206" s="63">
        <f t="shared" si="60"/>
        <v>3835</v>
      </c>
      <c r="S206" s="180">
        <f t="shared" si="60"/>
        <v>9.5875000000000004</v>
      </c>
      <c r="T206" s="62"/>
      <c r="U206" s="92"/>
      <c r="V206" s="62"/>
      <c r="W206" s="92"/>
      <c r="X206" s="31">
        <f>250/100000</f>
        <v>2.5000000000000001E-3</v>
      </c>
      <c r="Y206" s="259">
        <v>3835</v>
      </c>
      <c r="Z206" s="92">
        <f t="shared" si="61"/>
        <v>9.5875000000000004</v>
      </c>
      <c r="AA206" s="214">
        <f t="shared" si="62"/>
        <v>3835</v>
      </c>
      <c r="AB206" s="92">
        <f t="shared" si="63"/>
        <v>9.5875000000000004</v>
      </c>
      <c r="AC206" s="62"/>
    </row>
    <row r="207" spans="1:33">
      <c r="A207" s="57">
        <f t="shared" ref="A207:A208" si="70">+A206+0.01</f>
        <v>7.0299999999999994</v>
      </c>
      <c r="B207" s="62" t="s">
        <v>134</v>
      </c>
      <c r="C207" s="99">
        <v>1</v>
      </c>
      <c r="D207" s="75">
        <v>2.5000000000000001E-3</v>
      </c>
      <c r="E207" s="63">
        <v>1</v>
      </c>
      <c r="F207" s="180">
        <v>2.5000000000000001E-3</v>
      </c>
      <c r="G207" s="63">
        <f t="shared" si="64"/>
        <v>100</v>
      </c>
      <c r="H207" s="260">
        <f t="shared" si="64"/>
        <v>100</v>
      </c>
      <c r="I207" s="63">
        <f t="shared" si="65"/>
        <v>0</v>
      </c>
      <c r="J207" s="92">
        <f t="shared" si="65"/>
        <v>0</v>
      </c>
      <c r="K207" s="62"/>
      <c r="L207" s="167"/>
      <c r="M207" s="62"/>
      <c r="N207" s="92"/>
      <c r="O207" s="31">
        <f t="shared" ref="O207:O208" si="71">250/100000</f>
        <v>2.5000000000000001E-3</v>
      </c>
      <c r="P207" s="190">
        <v>2</v>
      </c>
      <c r="Q207" s="92">
        <f>O207*P207</f>
        <v>5.0000000000000001E-3</v>
      </c>
      <c r="R207" s="63">
        <f t="shared" si="60"/>
        <v>2</v>
      </c>
      <c r="S207" s="180">
        <f t="shared" si="60"/>
        <v>5.0000000000000001E-3</v>
      </c>
      <c r="T207" s="62"/>
      <c r="U207" s="92"/>
      <c r="V207" s="62"/>
      <c r="W207" s="92"/>
      <c r="X207" s="31">
        <f t="shared" ref="X207:X208" si="72">250/100000</f>
        <v>2.5000000000000001E-3</v>
      </c>
      <c r="Y207" s="259">
        <v>2</v>
      </c>
      <c r="Z207" s="92">
        <f t="shared" si="61"/>
        <v>5.0000000000000001E-3</v>
      </c>
      <c r="AA207" s="214">
        <f t="shared" si="62"/>
        <v>2</v>
      </c>
      <c r="AB207" s="92">
        <f t="shared" si="63"/>
        <v>5.0000000000000001E-3</v>
      </c>
      <c r="AC207" s="62"/>
      <c r="AG207" s="46">
        <f>750+1250</f>
        <v>2000</v>
      </c>
    </row>
    <row r="208" spans="1:33">
      <c r="A208" s="57">
        <f t="shared" si="70"/>
        <v>7.0399999999999991</v>
      </c>
      <c r="B208" s="62" t="s">
        <v>135</v>
      </c>
      <c r="C208" s="99">
        <v>1</v>
      </c>
      <c r="D208" s="75">
        <v>2.5000000000000001E-3</v>
      </c>
      <c r="E208" s="63">
        <v>1</v>
      </c>
      <c r="F208" s="180">
        <v>2.5000000000000001E-3</v>
      </c>
      <c r="G208" s="63">
        <f t="shared" si="64"/>
        <v>100</v>
      </c>
      <c r="H208" s="260">
        <f t="shared" si="64"/>
        <v>100</v>
      </c>
      <c r="I208" s="63">
        <f t="shared" si="65"/>
        <v>0</v>
      </c>
      <c r="J208" s="92">
        <f t="shared" si="65"/>
        <v>0</v>
      </c>
      <c r="K208" s="62"/>
      <c r="L208" s="167"/>
      <c r="M208" s="62"/>
      <c r="N208" s="92"/>
      <c r="O208" s="31">
        <f t="shared" si="71"/>
        <v>2.5000000000000001E-3</v>
      </c>
      <c r="P208" s="190">
        <v>3</v>
      </c>
      <c r="Q208" s="92">
        <f>O208*P208</f>
        <v>7.4999999999999997E-3</v>
      </c>
      <c r="R208" s="63">
        <f t="shared" si="60"/>
        <v>3</v>
      </c>
      <c r="S208" s="180">
        <f t="shared" si="60"/>
        <v>7.4999999999999997E-3</v>
      </c>
      <c r="T208" s="62"/>
      <c r="U208" s="92"/>
      <c r="V208" s="62"/>
      <c r="W208" s="92"/>
      <c r="X208" s="31">
        <f t="shared" si="72"/>
        <v>2.5000000000000001E-3</v>
      </c>
      <c r="Y208" s="259">
        <v>3</v>
      </c>
      <c r="Z208" s="92">
        <f t="shared" si="61"/>
        <v>7.4999999999999997E-3</v>
      </c>
      <c r="AA208" s="214">
        <f t="shared" si="62"/>
        <v>3</v>
      </c>
      <c r="AB208" s="92">
        <f t="shared" si="63"/>
        <v>7.4999999999999997E-3</v>
      </c>
      <c r="AC208" s="62"/>
    </row>
    <row r="209" spans="1:30" s="269" customFormat="1">
      <c r="A209" s="265"/>
      <c r="B209" s="302" t="s">
        <v>107</v>
      </c>
      <c r="C209" s="325">
        <f>SUM(C200:C208)</f>
        <v>10584</v>
      </c>
      <c r="D209" s="326">
        <f>SUM(D200:D208)</f>
        <v>19.521000000000001</v>
      </c>
      <c r="E209" s="325">
        <f>SUM(E200:E208)</f>
        <v>10584</v>
      </c>
      <c r="F209" s="327">
        <f>SUM(F200:F208)</f>
        <v>19.521000000000001</v>
      </c>
      <c r="G209" s="330">
        <f t="shared" ref="G209:H215" si="73">E209/C209%</f>
        <v>100</v>
      </c>
      <c r="H209" s="265">
        <f t="shared" si="73"/>
        <v>100</v>
      </c>
      <c r="I209" s="325">
        <f t="shared" ref="I209:M209" si="74">SUM(I200:I208)</f>
        <v>0</v>
      </c>
      <c r="J209" s="326">
        <f t="shared" si="74"/>
        <v>0</v>
      </c>
      <c r="K209" s="325">
        <f t="shared" si="74"/>
        <v>0</v>
      </c>
      <c r="L209" s="326">
        <f>SUM(L200:L208)</f>
        <v>0</v>
      </c>
      <c r="M209" s="325">
        <f t="shared" si="74"/>
        <v>0</v>
      </c>
      <c r="N209" s="326">
        <f>SUM(N200:N208)</f>
        <v>0</v>
      </c>
      <c r="O209" s="302"/>
      <c r="P209" s="325">
        <f>SUM(P200:P208)</f>
        <v>10725</v>
      </c>
      <c r="Q209" s="326">
        <f>SUM(Q200:Q208)</f>
        <v>19.927499999999998</v>
      </c>
      <c r="R209" s="325">
        <f>SUM(R200:R208)</f>
        <v>10725</v>
      </c>
      <c r="S209" s="326">
        <f>SUM(S200:S208)</f>
        <v>19.927499999999998</v>
      </c>
      <c r="T209" s="325">
        <f t="shared" ref="T209:V209" si="75">SUM(T200:T208)</f>
        <v>0</v>
      </c>
      <c r="U209" s="326">
        <f>SUM(U200:U208)</f>
        <v>0</v>
      </c>
      <c r="V209" s="325">
        <f t="shared" si="75"/>
        <v>0</v>
      </c>
      <c r="W209" s="326">
        <f>SUM(W200:W208)</f>
        <v>0</v>
      </c>
      <c r="X209" s="302"/>
      <c r="Y209" s="373">
        <f t="shared" ref="Y209:AA209" si="76">SUM(Y200:Y208)</f>
        <v>10725</v>
      </c>
      <c r="Z209" s="326">
        <f>SUM(Z200:Z208)</f>
        <v>19.927499999999998</v>
      </c>
      <c r="AA209" s="325">
        <f t="shared" si="76"/>
        <v>10725</v>
      </c>
      <c r="AB209" s="326">
        <f>SUM(AB200:AB208)</f>
        <v>19.927499999999998</v>
      </c>
      <c r="AC209" s="302"/>
      <c r="AD209" s="269">
        <f>P200+P203+P206</f>
        <v>10715</v>
      </c>
    </row>
    <row r="210" spans="1:30">
      <c r="A210" s="60">
        <v>8</v>
      </c>
      <c r="B210" s="58" t="s">
        <v>136</v>
      </c>
      <c r="C210" s="58"/>
      <c r="D210" s="52"/>
      <c r="E210" s="58"/>
      <c r="F210" s="181"/>
      <c r="G210" s="58"/>
      <c r="H210" s="169"/>
      <c r="I210" s="58"/>
      <c r="J210" s="52"/>
      <c r="K210" s="58"/>
      <c r="L210" s="169"/>
      <c r="M210" s="58"/>
      <c r="N210" s="52"/>
      <c r="O210" s="59"/>
      <c r="P210" s="54"/>
      <c r="Q210" s="92" t="s">
        <v>118</v>
      </c>
      <c r="R210" s="63" t="s">
        <v>118</v>
      </c>
      <c r="S210" s="180" t="s">
        <v>118</v>
      </c>
      <c r="T210" s="58"/>
      <c r="U210" s="52"/>
      <c r="V210" s="58"/>
      <c r="W210" s="52"/>
      <c r="X210" s="59"/>
      <c r="Y210" s="213"/>
      <c r="Z210" s="52"/>
      <c r="AA210" s="58"/>
      <c r="AB210" s="52"/>
      <c r="AC210" s="58"/>
    </row>
    <row r="211" spans="1:30">
      <c r="A211" s="57">
        <v>8.01</v>
      </c>
      <c r="B211" s="62" t="s">
        <v>282</v>
      </c>
      <c r="C211" s="99">
        <v>3800</v>
      </c>
      <c r="D211" s="75">
        <v>15.2</v>
      </c>
      <c r="E211" s="63">
        <v>0</v>
      </c>
      <c r="F211" s="180">
        <v>0</v>
      </c>
      <c r="G211" s="63">
        <f t="shared" si="73"/>
        <v>0</v>
      </c>
      <c r="H211" s="260">
        <f t="shared" si="73"/>
        <v>0</v>
      </c>
      <c r="I211" s="63">
        <f t="shared" ref="I211:J214" si="77">C211-E211</f>
        <v>3800</v>
      </c>
      <c r="J211" s="92">
        <f t="shared" si="77"/>
        <v>15.2</v>
      </c>
      <c r="K211" s="62">
        <f>I211</f>
        <v>3800</v>
      </c>
      <c r="L211" s="167">
        <f>J211</f>
        <v>15.2</v>
      </c>
      <c r="M211" s="62"/>
      <c r="N211" s="92"/>
      <c r="O211" s="103">
        <f>400/100000</f>
        <v>4.0000000000000001E-3</v>
      </c>
      <c r="P211" s="63">
        <v>4389</v>
      </c>
      <c r="Q211" s="92">
        <f t="shared" si="59"/>
        <v>17.556000000000001</v>
      </c>
      <c r="R211" s="63">
        <f>P211</f>
        <v>4389</v>
      </c>
      <c r="S211" s="180">
        <f>L211+N211+Q211</f>
        <v>32.756</v>
      </c>
      <c r="T211" s="62">
        <f>K211</f>
        <v>3800</v>
      </c>
      <c r="U211" s="92">
        <f>L211</f>
        <v>15.2</v>
      </c>
      <c r="V211" s="62"/>
      <c r="W211" s="92"/>
      <c r="X211" s="103">
        <f>400/100000</f>
        <v>4.0000000000000001E-3</v>
      </c>
      <c r="Y211" s="259">
        <v>4389</v>
      </c>
      <c r="Z211" s="92">
        <f>X211*Y211</f>
        <v>17.556000000000001</v>
      </c>
      <c r="AA211" s="214">
        <f>Y211</f>
        <v>4389</v>
      </c>
      <c r="AB211" s="92">
        <f>U211+W211+Z211</f>
        <v>32.756</v>
      </c>
      <c r="AC211" s="62"/>
    </row>
    <row r="212" spans="1:30">
      <c r="A212" s="57">
        <f>+A211+0.01</f>
        <v>8.02</v>
      </c>
      <c r="B212" s="62" t="s">
        <v>138</v>
      </c>
      <c r="C212" s="99">
        <v>0</v>
      </c>
      <c r="D212" s="75">
        <v>0</v>
      </c>
      <c r="E212" s="63">
        <v>0</v>
      </c>
      <c r="F212" s="180">
        <v>0</v>
      </c>
      <c r="G212" s="63" t="e">
        <f t="shared" si="73"/>
        <v>#DIV/0!</v>
      </c>
      <c r="H212" s="260" t="e">
        <f t="shared" si="73"/>
        <v>#DIV/0!</v>
      </c>
      <c r="I212" s="63">
        <f t="shared" si="77"/>
        <v>0</v>
      </c>
      <c r="J212" s="92">
        <f t="shared" si="77"/>
        <v>0</v>
      </c>
      <c r="K212" s="62"/>
      <c r="L212" s="167"/>
      <c r="M212" s="62"/>
      <c r="N212" s="92"/>
      <c r="O212" s="103"/>
      <c r="P212" s="63">
        <v>0</v>
      </c>
      <c r="Q212" s="92">
        <f t="shared" si="59"/>
        <v>0</v>
      </c>
      <c r="R212" s="555">
        <f t="shared" ref="R212:R214" si="78">P212</f>
        <v>0</v>
      </c>
      <c r="S212" s="180">
        <f t="shared" ref="S212:S214" si="79">L212+N212+Q212</f>
        <v>0</v>
      </c>
      <c r="T212" s="62"/>
      <c r="U212" s="92"/>
      <c r="V212" s="62"/>
      <c r="W212" s="92"/>
      <c r="X212" s="103"/>
      <c r="Y212" s="259">
        <v>0</v>
      </c>
      <c r="Z212" s="92">
        <f t="shared" ref="Z212:Z214" si="80">X212*Y212</f>
        <v>0</v>
      </c>
      <c r="AA212" s="214">
        <f t="shared" ref="AA212:AA214" si="81">Y212</f>
        <v>0</v>
      </c>
      <c r="AB212" s="92">
        <f t="shared" ref="AB212:AB214" si="82">U212+W212+Z212</f>
        <v>0</v>
      </c>
      <c r="AC212" s="62"/>
    </row>
    <row r="213" spans="1:30">
      <c r="A213" s="57">
        <f t="shared" ref="A213:A214" si="83">+A212+0.01</f>
        <v>8.0299999999999994</v>
      </c>
      <c r="B213" s="62" t="s">
        <v>139</v>
      </c>
      <c r="C213" s="99">
        <v>0</v>
      </c>
      <c r="D213" s="75">
        <v>0</v>
      </c>
      <c r="E213" s="63">
        <v>0</v>
      </c>
      <c r="F213" s="180">
        <v>0</v>
      </c>
      <c r="G213" s="63" t="e">
        <f t="shared" si="73"/>
        <v>#DIV/0!</v>
      </c>
      <c r="H213" s="260" t="e">
        <f t="shared" si="73"/>
        <v>#DIV/0!</v>
      </c>
      <c r="I213" s="63">
        <f t="shared" si="77"/>
        <v>0</v>
      </c>
      <c r="J213" s="92">
        <f t="shared" si="77"/>
        <v>0</v>
      </c>
      <c r="K213" s="62"/>
      <c r="L213" s="167"/>
      <c r="M213" s="62"/>
      <c r="N213" s="92"/>
      <c r="O213" s="103"/>
      <c r="P213" s="63">
        <v>0</v>
      </c>
      <c r="Q213" s="92">
        <f t="shared" si="59"/>
        <v>0</v>
      </c>
      <c r="R213" s="555">
        <f t="shared" si="78"/>
        <v>0</v>
      </c>
      <c r="S213" s="180">
        <f t="shared" si="79"/>
        <v>0</v>
      </c>
      <c r="T213" s="62"/>
      <c r="U213" s="92"/>
      <c r="V213" s="62"/>
      <c r="W213" s="92"/>
      <c r="X213" s="103"/>
      <c r="Y213" s="259">
        <v>0</v>
      </c>
      <c r="Z213" s="92">
        <f t="shared" si="80"/>
        <v>0</v>
      </c>
      <c r="AA213" s="214">
        <f t="shared" si="81"/>
        <v>0</v>
      </c>
      <c r="AB213" s="92">
        <f t="shared" si="82"/>
        <v>0</v>
      </c>
      <c r="AC213" s="62"/>
    </row>
    <row r="214" spans="1:30">
      <c r="A214" s="57">
        <f t="shared" si="83"/>
        <v>8.0399999999999991</v>
      </c>
      <c r="B214" s="62" t="s">
        <v>140</v>
      </c>
      <c r="C214" s="99">
        <v>0</v>
      </c>
      <c r="D214" s="75">
        <v>0</v>
      </c>
      <c r="E214" s="63">
        <v>0</v>
      </c>
      <c r="F214" s="180">
        <v>0</v>
      </c>
      <c r="G214" s="63" t="e">
        <f t="shared" si="73"/>
        <v>#DIV/0!</v>
      </c>
      <c r="H214" s="260" t="e">
        <f t="shared" si="73"/>
        <v>#DIV/0!</v>
      </c>
      <c r="I214" s="63">
        <f t="shared" si="77"/>
        <v>0</v>
      </c>
      <c r="J214" s="92">
        <f t="shared" si="77"/>
        <v>0</v>
      </c>
      <c r="K214" s="62"/>
      <c r="L214" s="167"/>
      <c r="M214" s="62"/>
      <c r="N214" s="92"/>
      <c r="O214" s="103"/>
      <c r="P214" s="63">
        <v>0</v>
      </c>
      <c r="Q214" s="92">
        <f t="shared" si="59"/>
        <v>0</v>
      </c>
      <c r="R214" s="555">
        <f t="shared" si="78"/>
        <v>0</v>
      </c>
      <c r="S214" s="180">
        <f t="shared" si="79"/>
        <v>0</v>
      </c>
      <c r="T214" s="62"/>
      <c r="U214" s="92"/>
      <c r="V214" s="62"/>
      <c r="W214" s="92"/>
      <c r="X214" s="103"/>
      <c r="Y214" s="259">
        <v>0</v>
      </c>
      <c r="Z214" s="92">
        <f t="shared" si="80"/>
        <v>0</v>
      </c>
      <c r="AA214" s="214">
        <f t="shared" si="81"/>
        <v>0</v>
      </c>
      <c r="AB214" s="92">
        <f t="shared" si="82"/>
        <v>0</v>
      </c>
      <c r="AC214" s="62"/>
    </row>
    <row r="215" spans="1:30" s="269" customFormat="1">
      <c r="A215" s="265"/>
      <c r="B215" s="302" t="s">
        <v>109</v>
      </c>
      <c r="C215" s="325">
        <f>SUM(C211:C214)</f>
        <v>3800</v>
      </c>
      <c r="D215" s="326">
        <f>SUM(D211:D214)</f>
        <v>15.2</v>
      </c>
      <c r="E215" s="325">
        <f>SUM(E211:E214)</f>
        <v>0</v>
      </c>
      <c r="F215" s="327">
        <f>SUM(F211:F214)</f>
        <v>0</v>
      </c>
      <c r="G215" s="330">
        <f t="shared" si="73"/>
        <v>0</v>
      </c>
      <c r="H215" s="265">
        <f t="shared" si="73"/>
        <v>0</v>
      </c>
      <c r="I215" s="325">
        <f t="shared" ref="I215:M215" si="84">SUM(I211:I214)</f>
        <v>3800</v>
      </c>
      <c r="J215" s="326">
        <f t="shared" si="84"/>
        <v>15.2</v>
      </c>
      <c r="K215" s="325">
        <f t="shared" si="84"/>
        <v>3800</v>
      </c>
      <c r="L215" s="326">
        <f>SUM(L211:L214)</f>
        <v>15.2</v>
      </c>
      <c r="M215" s="325">
        <f t="shared" si="84"/>
        <v>0</v>
      </c>
      <c r="N215" s="326">
        <f>SUM(N211:N214)</f>
        <v>0</v>
      </c>
      <c r="O215" s="302"/>
      <c r="P215" s="325">
        <f t="shared" ref="P215:V215" si="85">SUM(P211:P214)</f>
        <v>4389</v>
      </c>
      <c r="Q215" s="326">
        <f>SUM(Q211:Q214)</f>
        <v>17.556000000000001</v>
      </c>
      <c r="R215" s="325">
        <f t="shared" si="85"/>
        <v>4389</v>
      </c>
      <c r="S215" s="326">
        <f>SUM(S211:S214)</f>
        <v>32.756</v>
      </c>
      <c r="T215" s="325">
        <f t="shared" si="85"/>
        <v>3800</v>
      </c>
      <c r="U215" s="326">
        <f>SUM(U211:U214)</f>
        <v>15.2</v>
      </c>
      <c r="V215" s="325">
        <f t="shared" si="85"/>
        <v>0</v>
      </c>
      <c r="W215" s="326">
        <f>SUM(W211:W214)</f>
        <v>0</v>
      </c>
      <c r="X215" s="302"/>
      <c r="Y215" s="373">
        <f t="shared" ref="Y215:AA215" si="86">SUM(Y211:Y214)</f>
        <v>4389</v>
      </c>
      <c r="Z215" s="326">
        <f>SUM(Z211:Z214)</f>
        <v>17.556000000000001</v>
      </c>
      <c r="AA215" s="325">
        <f t="shared" si="86"/>
        <v>4389</v>
      </c>
      <c r="AB215" s="326">
        <f>SUM(AB211:AB214)</f>
        <v>32.756</v>
      </c>
      <c r="AC215" s="302"/>
    </row>
    <row r="216" spans="1:30">
      <c r="A216" s="60">
        <v>9</v>
      </c>
      <c r="B216" s="58" t="s">
        <v>141</v>
      </c>
      <c r="C216" s="58"/>
      <c r="D216" s="52"/>
      <c r="E216" s="58"/>
      <c r="F216" s="181"/>
      <c r="G216" s="58"/>
      <c r="H216" s="169"/>
      <c r="I216" s="58"/>
      <c r="J216" s="52"/>
      <c r="K216" s="58"/>
      <c r="L216" s="169"/>
      <c r="M216" s="58"/>
      <c r="N216" s="52"/>
      <c r="O216" s="59"/>
      <c r="P216" s="54"/>
      <c r="Q216" s="52"/>
      <c r="R216" s="54"/>
      <c r="S216" s="181"/>
      <c r="T216" s="58"/>
      <c r="U216" s="52"/>
      <c r="V216" s="58"/>
      <c r="W216" s="52"/>
      <c r="X216" s="59"/>
      <c r="Y216" s="213"/>
      <c r="Z216" s="52"/>
      <c r="AA216" s="58"/>
      <c r="AB216" s="52"/>
      <c r="AC216" s="58"/>
    </row>
    <row r="217" spans="1:30">
      <c r="A217" s="57">
        <v>9.01</v>
      </c>
      <c r="B217" s="62" t="s">
        <v>142</v>
      </c>
      <c r="C217" s="62"/>
      <c r="D217" s="92"/>
      <c r="E217" s="62"/>
      <c r="F217" s="180"/>
      <c r="G217" s="62"/>
      <c r="H217" s="167"/>
      <c r="I217" s="62"/>
      <c r="J217" s="92"/>
      <c r="K217" s="62"/>
      <c r="L217" s="167"/>
      <c r="M217" s="62"/>
      <c r="N217" s="92"/>
      <c r="O217" s="75">
        <v>0.2</v>
      </c>
      <c r="P217" s="63">
        <v>0</v>
      </c>
      <c r="Q217" s="92">
        <f t="shared" ref="Q217:Q280" si="87">O217*P217</f>
        <v>0</v>
      </c>
      <c r="R217" s="63">
        <f t="shared" ref="R217:S280" si="88">K217+M217+P217</f>
        <v>0</v>
      </c>
      <c r="S217" s="180">
        <f t="shared" si="88"/>
        <v>0</v>
      </c>
      <c r="T217" s="62"/>
      <c r="U217" s="92"/>
      <c r="V217" s="62"/>
      <c r="W217" s="92"/>
      <c r="X217" s="75">
        <v>0.2</v>
      </c>
      <c r="Y217" s="214"/>
      <c r="Z217" s="92">
        <f>X217*Y217</f>
        <v>0</v>
      </c>
      <c r="AA217" s="214">
        <f>Y217</f>
        <v>0</v>
      </c>
      <c r="AB217" s="92">
        <f>U217+W217+Z217</f>
        <v>0</v>
      </c>
      <c r="AC217" s="62"/>
    </row>
    <row r="218" spans="1:30">
      <c r="A218" s="57">
        <v>9.02</v>
      </c>
      <c r="B218" s="62" t="s">
        <v>143</v>
      </c>
      <c r="C218" s="62"/>
      <c r="D218" s="92"/>
      <c r="E218" s="62"/>
      <c r="F218" s="180"/>
      <c r="G218" s="62"/>
      <c r="H218" s="167"/>
      <c r="I218" s="62"/>
      <c r="J218" s="92"/>
      <c r="K218" s="62"/>
      <c r="L218" s="167"/>
      <c r="M218" s="62"/>
      <c r="N218" s="92"/>
      <c r="O218" s="75">
        <v>0.5</v>
      </c>
      <c r="P218" s="63">
        <v>0</v>
      </c>
      <c r="Q218" s="92">
        <f t="shared" si="87"/>
        <v>0</v>
      </c>
      <c r="R218" s="63">
        <f t="shared" si="88"/>
        <v>0</v>
      </c>
      <c r="S218" s="180">
        <f t="shared" si="88"/>
        <v>0</v>
      </c>
      <c r="T218" s="62"/>
      <c r="U218" s="92"/>
      <c r="V218" s="62"/>
      <c r="W218" s="92"/>
      <c r="X218" s="75">
        <v>0.5</v>
      </c>
      <c r="Y218" s="214"/>
      <c r="Z218" s="92">
        <f>X218*Y218</f>
        <v>0</v>
      </c>
      <c r="AA218" s="214">
        <f>Y218</f>
        <v>0</v>
      </c>
      <c r="AB218" s="92">
        <f>U218+W218+Z218</f>
        <v>0</v>
      </c>
      <c r="AC218" s="62"/>
    </row>
    <row r="219" spans="1:30" s="269" customFormat="1">
      <c r="A219" s="265"/>
      <c r="B219" s="312" t="s">
        <v>109</v>
      </c>
      <c r="C219" s="312"/>
      <c r="D219" s="308"/>
      <c r="E219" s="312"/>
      <c r="F219" s="305"/>
      <c r="G219" s="312"/>
      <c r="H219" s="317"/>
      <c r="I219" s="312"/>
      <c r="J219" s="308"/>
      <c r="K219" s="312"/>
      <c r="L219" s="317"/>
      <c r="M219" s="312"/>
      <c r="N219" s="308"/>
      <c r="O219" s="302"/>
      <c r="P219" s="304">
        <f>SUM(P217:P218)</f>
        <v>0</v>
      </c>
      <c r="Q219" s="432">
        <f>SUM(Q217:Q218)</f>
        <v>0</v>
      </c>
      <c r="R219" s="330">
        <f>SUM(R217:R218)</f>
        <v>0</v>
      </c>
      <c r="S219" s="331">
        <f>SUM(S217:S218)</f>
        <v>0</v>
      </c>
      <c r="T219" s="312"/>
      <c r="U219" s="308"/>
      <c r="V219" s="312"/>
      <c r="W219" s="308"/>
      <c r="X219" s="302"/>
      <c r="Y219" s="318"/>
      <c r="Z219" s="308"/>
      <c r="AA219" s="312"/>
      <c r="AB219" s="308"/>
      <c r="AC219" s="312"/>
    </row>
    <row r="220" spans="1:30">
      <c r="A220" s="53" t="s">
        <v>144</v>
      </c>
      <c r="B220" s="58" t="s">
        <v>145</v>
      </c>
      <c r="C220" s="58"/>
      <c r="D220" s="52"/>
      <c r="E220" s="58"/>
      <c r="F220" s="181"/>
      <c r="G220" s="58"/>
      <c r="H220" s="169"/>
      <c r="I220" s="58"/>
      <c r="J220" s="52"/>
      <c r="K220" s="58"/>
      <c r="L220" s="169"/>
      <c r="M220" s="58"/>
      <c r="N220" s="52"/>
      <c r="O220" s="59"/>
      <c r="P220" s="54"/>
      <c r="Q220" s="92"/>
      <c r="R220" s="63"/>
      <c r="S220" s="180"/>
      <c r="T220" s="58"/>
      <c r="U220" s="52"/>
      <c r="V220" s="58"/>
      <c r="W220" s="52"/>
      <c r="X220" s="59"/>
      <c r="Y220" s="213"/>
      <c r="Z220" s="52"/>
      <c r="AA220" s="58"/>
      <c r="AB220" s="52"/>
      <c r="AC220" s="58"/>
    </row>
    <row r="221" spans="1:30" s="48" customFormat="1">
      <c r="A221" s="60">
        <v>10</v>
      </c>
      <c r="B221" s="58" t="s">
        <v>146</v>
      </c>
      <c r="C221" s="58"/>
      <c r="D221" s="52"/>
      <c r="E221" s="58"/>
      <c r="F221" s="181"/>
      <c r="G221" s="58"/>
      <c r="H221" s="169"/>
      <c r="I221" s="58"/>
      <c r="J221" s="52"/>
      <c r="K221" s="58"/>
      <c r="L221" s="169"/>
      <c r="M221" s="58"/>
      <c r="N221" s="52"/>
      <c r="O221" s="59"/>
      <c r="P221" s="54"/>
      <c r="Q221" s="92"/>
      <c r="R221" s="63"/>
      <c r="S221" s="180"/>
      <c r="T221" s="58"/>
      <c r="U221" s="52"/>
      <c r="V221" s="58"/>
      <c r="W221" s="52"/>
      <c r="X221" s="59"/>
      <c r="Y221" s="213"/>
      <c r="Z221" s="52"/>
      <c r="AA221" s="58"/>
      <c r="AB221" s="52"/>
      <c r="AC221" s="58"/>
    </row>
    <row r="222" spans="1:30" s="48" customFormat="1">
      <c r="A222" s="104"/>
      <c r="B222" s="105" t="s">
        <v>147</v>
      </c>
      <c r="C222" s="105"/>
      <c r="D222" s="425"/>
      <c r="E222" s="105"/>
      <c r="F222" s="428"/>
      <c r="G222" s="105"/>
      <c r="H222" s="429"/>
      <c r="I222" s="105"/>
      <c r="J222" s="425"/>
      <c r="K222" s="105"/>
      <c r="L222" s="429"/>
      <c r="M222" s="105"/>
      <c r="N222" s="425"/>
      <c r="O222" s="101"/>
      <c r="P222" s="100"/>
      <c r="Q222" s="92"/>
      <c r="R222" s="63"/>
      <c r="S222" s="180"/>
      <c r="T222" s="105"/>
      <c r="U222" s="425"/>
      <c r="V222" s="105"/>
      <c r="W222" s="425"/>
      <c r="X222" s="101"/>
      <c r="Y222" s="375"/>
      <c r="Z222" s="425"/>
      <c r="AA222" s="105"/>
      <c r="AB222" s="425"/>
      <c r="AC222" s="105"/>
    </row>
    <row r="223" spans="1:30" s="102" customFormat="1">
      <c r="A223" s="57">
        <v>10.01</v>
      </c>
      <c r="B223" s="106" t="s">
        <v>148</v>
      </c>
      <c r="C223" s="106"/>
      <c r="D223" s="110"/>
      <c r="E223" s="106"/>
      <c r="F223" s="211"/>
      <c r="G223" s="106"/>
      <c r="H223" s="109"/>
      <c r="I223" s="106"/>
      <c r="J223" s="110"/>
      <c r="K223" s="106"/>
      <c r="L223" s="109"/>
      <c r="M223" s="106"/>
      <c r="N223" s="110"/>
      <c r="O223" s="75"/>
      <c r="P223" s="108"/>
      <c r="Q223" s="92">
        <f t="shared" si="87"/>
        <v>0</v>
      </c>
      <c r="R223" s="63">
        <f t="shared" si="88"/>
        <v>0</v>
      </c>
      <c r="S223" s="180">
        <f t="shared" si="88"/>
        <v>0</v>
      </c>
      <c r="T223" s="106"/>
      <c r="U223" s="110"/>
      <c r="V223" s="106"/>
      <c r="W223" s="110"/>
      <c r="X223" s="75"/>
      <c r="Y223" s="376"/>
      <c r="Z223" s="110"/>
      <c r="AA223" s="106"/>
      <c r="AB223" s="110"/>
      <c r="AC223" s="106"/>
    </row>
    <row r="224" spans="1:30" s="102" customFormat="1">
      <c r="A224" s="57">
        <v>10.02</v>
      </c>
      <c r="B224" s="106" t="s">
        <v>149</v>
      </c>
      <c r="C224" s="106"/>
      <c r="D224" s="110"/>
      <c r="E224" s="106"/>
      <c r="F224" s="211"/>
      <c r="G224" s="106"/>
      <c r="H224" s="109"/>
      <c r="I224" s="106"/>
      <c r="J224" s="110"/>
      <c r="K224" s="106"/>
      <c r="L224" s="109"/>
      <c r="M224" s="106"/>
      <c r="N224" s="110"/>
      <c r="O224" s="75"/>
      <c r="P224" s="108"/>
      <c r="Q224" s="92">
        <f t="shared" si="87"/>
        <v>0</v>
      </c>
      <c r="R224" s="63">
        <f t="shared" si="88"/>
        <v>0</v>
      </c>
      <c r="S224" s="180">
        <f t="shared" si="88"/>
        <v>0</v>
      </c>
      <c r="T224" s="106"/>
      <c r="U224" s="110"/>
      <c r="V224" s="106"/>
      <c r="W224" s="110"/>
      <c r="X224" s="75"/>
      <c r="Y224" s="376"/>
      <c r="Z224" s="110"/>
      <c r="AA224" s="106"/>
      <c r="AB224" s="110"/>
      <c r="AC224" s="106"/>
    </row>
    <row r="225" spans="1:29" s="48" customFormat="1" ht="25.5">
      <c r="A225" s="57">
        <f>+A224+0.01</f>
        <v>10.029999999999999</v>
      </c>
      <c r="B225" s="106" t="s">
        <v>150</v>
      </c>
      <c r="C225" s="106"/>
      <c r="D225" s="110"/>
      <c r="E225" s="106"/>
      <c r="F225" s="211"/>
      <c r="G225" s="106"/>
      <c r="H225" s="109"/>
      <c r="I225" s="106"/>
      <c r="J225" s="110"/>
      <c r="K225" s="106"/>
      <c r="L225" s="109"/>
      <c r="M225" s="106"/>
      <c r="N225" s="110"/>
      <c r="O225" s="107"/>
      <c r="P225" s="108"/>
      <c r="Q225" s="92">
        <f t="shared" si="87"/>
        <v>0</v>
      </c>
      <c r="R225" s="63">
        <f t="shared" si="88"/>
        <v>0</v>
      </c>
      <c r="S225" s="180">
        <f t="shared" si="88"/>
        <v>0</v>
      </c>
      <c r="T225" s="106"/>
      <c r="U225" s="110"/>
      <c r="V225" s="106"/>
      <c r="W225" s="110"/>
      <c r="X225" s="107"/>
      <c r="Y225" s="376"/>
      <c r="Z225" s="110"/>
      <c r="AA225" s="106"/>
      <c r="AB225" s="110"/>
      <c r="AC225" s="106"/>
    </row>
    <row r="226" spans="1:29" s="48" customFormat="1">
      <c r="A226" s="57"/>
      <c r="B226" s="105" t="s">
        <v>151</v>
      </c>
      <c r="C226" s="105"/>
      <c r="D226" s="425"/>
      <c r="E226" s="105"/>
      <c r="F226" s="428"/>
      <c r="G226" s="105"/>
      <c r="H226" s="429"/>
      <c r="I226" s="105"/>
      <c r="J226" s="425"/>
      <c r="K226" s="105"/>
      <c r="L226" s="429"/>
      <c r="M226" s="105"/>
      <c r="N226" s="425"/>
      <c r="O226" s="101"/>
      <c r="P226" s="100"/>
      <c r="Q226" s="92"/>
      <c r="R226" s="63"/>
      <c r="S226" s="180"/>
      <c r="T226" s="105"/>
      <c r="U226" s="425"/>
      <c r="V226" s="105"/>
      <c r="W226" s="425"/>
      <c r="X226" s="101"/>
      <c r="Y226" s="375"/>
      <c r="Z226" s="425"/>
      <c r="AA226" s="105"/>
      <c r="AB226" s="425"/>
      <c r="AC226" s="105"/>
    </row>
    <row r="227" spans="1:29" s="102" customFormat="1">
      <c r="A227" s="57">
        <v>10.039999999999999</v>
      </c>
      <c r="B227" s="106" t="s">
        <v>152</v>
      </c>
      <c r="C227" s="106"/>
      <c r="D227" s="110"/>
      <c r="E227" s="106"/>
      <c r="F227" s="211"/>
      <c r="G227" s="106"/>
      <c r="H227" s="109"/>
      <c r="I227" s="106"/>
      <c r="J227" s="110"/>
      <c r="K227" s="106"/>
      <c r="L227" s="109"/>
      <c r="M227" s="106"/>
      <c r="N227" s="110"/>
      <c r="O227" s="107"/>
      <c r="P227" s="108"/>
      <c r="Q227" s="92"/>
      <c r="R227" s="63"/>
      <c r="S227" s="180"/>
      <c r="T227" s="106"/>
      <c r="U227" s="110"/>
      <c r="V227" s="106"/>
      <c r="W227" s="110"/>
      <c r="X227" s="107"/>
      <c r="Y227" s="376"/>
      <c r="Z227" s="110"/>
      <c r="AA227" s="106"/>
      <c r="AB227" s="110"/>
      <c r="AC227" s="106"/>
    </row>
    <row r="228" spans="1:29" s="102" customFormat="1">
      <c r="A228" s="57"/>
      <c r="B228" s="109" t="s">
        <v>153</v>
      </c>
      <c r="C228" s="109"/>
      <c r="D228" s="110"/>
      <c r="E228" s="109"/>
      <c r="F228" s="211"/>
      <c r="G228" s="109"/>
      <c r="H228" s="109"/>
      <c r="I228" s="109"/>
      <c r="J228" s="110"/>
      <c r="K228" s="109"/>
      <c r="L228" s="109"/>
      <c r="M228" s="109"/>
      <c r="N228" s="110"/>
      <c r="O228" s="75"/>
      <c r="P228" s="111"/>
      <c r="Q228" s="92">
        <f t="shared" si="87"/>
        <v>0</v>
      </c>
      <c r="R228" s="63">
        <f t="shared" si="88"/>
        <v>0</v>
      </c>
      <c r="S228" s="180">
        <f t="shared" si="88"/>
        <v>0</v>
      </c>
      <c r="T228" s="109"/>
      <c r="U228" s="110"/>
      <c r="V228" s="109"/>
      <c r="W228" s="110"/>
      <c r="X228" s="75"/>
      <c r="Y228" s="376"/>
      <c r="Z228" s="110"/>
      <c r="AA228" s="109"/>
      <c r="AB228" s="110"/>
      <c r="AC228" s="109"/>
    </row>
    <row r="229" spans="1:29" s="102" customFormat="1">
      <c r="A229" s="57"/>
      <c r="B229" s="109" t="s">
        <v>154</v>
      </c>
      <c r="C229" s="109"/>
      <c r="D229" s="110"/>
      <c r="E229" s="109"/>
      <c r="F229" s="211"/>
      <c r="G229" s="109"/>
      <c r="H229" s="109"/>
      <c r="I229" s="109"/>
      <c r="J229" s="110"/>
      <c r="K229" s="109"/>
      <c r="L229" s="109"/>
      <c r="M229" s="109"/>
      <c r="N229" s="110"/>
      <c r="O229" s="75"/>
      <c r="P229" s="111"/>
      <c r="Q229" s="92">
        <f t="shared" si="87"/>
        <v>0</v>
      </c>
      <c r="R229" s="63">
        <f t="shared" si="88"/>
        <v>0</v>
      </c>
      <c r="S229" s="180">
        <f t="shared" si="88"/>
        <v>0</v>
      </c>
      <c r="T229" s="109"/>
      <c r="U229" s="110"/>
      <c r="V229" s="109"/>
      <c r="W229" s="110"/>
      <c r="X229" s="75"/>
      <c r="Y229" s="376"/>
      <c r="Z229" s="110"/>
      <c r="AA229" s="109"/>
      <c r="AB229" s="110"/>
      <c r="AC229" s="109"/>
    </row>
    <row r="230" spans="1:29" s="102" customFormat="1">
      <c r="A230" s="57"/>
      <c r="B230" s="109" t="s">
        <v>155</v>
      </c>
      <c r="C230" s="109"/>
      <c r="D230" s="110"/>
      <c r="E230" s="109"/>
      <c r="F230" s="211"/>
      <c r="G230" s="109"/>
      <c r="H230" s="109"/>
      <c r="I230" s="109"/>
      <c r="J230" s="110"/>
      <c r="K230" s="109"/>
      <c r="L230" s="109"/>
      <c r="M230" s="109"/>
      <c r="N230" s="110"/>
      <c r="O230" s="75"/>
      <c r="P230" s="111"/>
      <c r="Q230" s="92">
        <f t="shared" si="87"/>
        <v>0</v>
      </c>
      <c r="R230" s="63">
        <f t="shared" si="88"/>
        <v>0</v>
      </c>
      <c r="S230" s="180">
        <f t="shared" si="88"/>
        <v>0</v>
      </c>
      <c r="T230" s="109"/>
      <c r="U230" s="110"/>
      <c r="V230" s="109"/>
      <c r="W230" s="110"/>
      <c r="X230" s="75"/>
      <c r="Y230" s="376"/>
      <c r="Z230" s="110"/>
      <c r="AA230" s="109"/>
      <c r="AB230" s="110"/>
      <c r="AC230" s="109"/>
    </row>
    <row r="231" spans="1:29" s="102" customFormat="1">
      <c r="A231" s="57">
        <v>10.050000000000001</v>
      </c>
      <c r="B231" s="106" t="s">
        <v>156</v>
      </c>
      <c r="C231" s="109"/>
      <c r="D231" s="110"/>
      <c r="E231" s="109"/>
      <c r="F231" s="211"/>
      <c r="G231" s="109"/>
      <c r="H231" s="109"/>
      <c r="I231" s="109"/>
      <c r="J231" s="110"/>
      <c r="K231" s="109"/>
      <c r="L231" s="109"/>
      <c r="M231" s="109"/>
      <c r="N231" s="110"/>
      <c r="O231" s="110"/>
      <c r="P231" s="111"/>
      <c r="Q231" s="92"/>
      <c r="R231" s="63"/>
      <c r="S231" s="180"/>
      <c r="T231" s="109"/>
      <c r="U231" s="110"/>
      <c r="V231" s="109"/>
      <c r="W231" s="110"/>
      <c r="X231" s="110"/>
      <c r="Y231" s="376"/>
      <c r="Z231" s="110"/>
      <c r="AA231" s="109"/>
      <c r="AB231" s="110"/>
      <c r="AC231" s="109"/>
    </row>
    <row r="232" spans="1:29" s="102" customFormat="1">
      <c r="A232" s="57"/>
      <c r="B232" s="109" t="s">
        <v>153</v>
      </c>
      <c r="C232" s="109"/>
      <c r="D232" s="110"/>
      <c r="E232" s="109"/>
      <c r="F232" s="211"/>
      <c r="G232" s="109"/>
      <c r="H232" s="109"/>
      <c r="I232" s="109"/>
      <c r="J232" s="110"/>
      <c r="K232" s="109"/>
      <c r="L232" s="109"/>
      <c r="M232" s="109"/>
      <c r="N232" s="110"/>
      <c r="O232" s="75"/>
      <c r="P232" s="111"/>
      <c r="Q232" s="92">
        <f t="shared" si="87"/>
        <v>0</v>
      </c>
      <c r="R232" s="63">
        <f t="shared" si="88"/>
        <v>0</v>
      </c>
      <c r="S232" s="180">
        <f t="shared" si="88"/>
        <v>0</v>
      </c>
      <c r="T232" s="109"/>
      <c r="U232" s="110"/>
      <c r="V232" s="109"/>
      <c r="W232" s="110"/>
      <c r="X232" s="75"/>
      <c r="Y232" s="376"/>
      <c r="Z232" s="110"/>
      <c r="AA232" s="109"/>
      <c r="AB232" s="110"/>
      <c r="AC232" s="109"/>
    </row>
    <row r="233" spans="1:29" s="102" customFormat="1">
      <c r="A233" s="57"/>
      <c r="B233" s="109" t="s">
        <v>154</v>
      </c>
      <c r="C233" s="109"/>
      <c r="D233" s="110"/>
      <c r="E233" s="109"/>
      <c r="F233" s="211"/>
      <c r="G233" s="109"/>
      <c r="H233" s="109"/>
      <c r="I233" s="109"/>
      <c r="J233" s="110"/>
      <c r="K233" s="109"/>
      <c r="L233" s="109"/>
      <c r="M233" s="109"/>
      <c r="N233" s="110"/>
      <c r="O233" s="75"/>
      <c r="P233" s="111"/>
      <c r="Q233" s="92">
        <f t="shared" si="87"/>
        <v>0</v>
      </c>
      <c r="R233" s="63">
        <f t="shared" si="88"/>
        <v>0</v>
      </c>
      <c r="S233" s="180">
        <f t="shared" si="88"/>
        <v>0</v>
      </c>
      <c r="T233" s="109"/>
      <c r="U233" s="110"/>
      <c r="V233" s="109"/>
      <c r="W233" s="110"/>
      <c r="X233" s="75"/>
      <c r="Y233" s="376"/>
      <c r="Z233" s="110"/>
      <c r="AA233" s="109"/>
      <c r="AB233" s="110"/>
      <c r="AC233" s="109"/>
    </row>
    <row r="234" spans="1:29" s="102" customFormat="1">
      <c r="A234" s="57"/>
      <c r="B234" s="109" t="s">
        <v>155</v>
      </c>
      <c r="C234" s="109"/>
      <c r="D234" s="110"/>
      <c r="E234" s="109"/>
      <c r="F234" s="211"/>
      <c r="G234" s="109"/>
      <c r="H234" s="109"/>
      <c r="I234" s="109"/>
      <c r="J234" s="110"/>
      <c r="K234" s="109"/>
      <c r="L234" s="109"/>
      <c r="M234" s="109"/>
      <c r="N234" s="110"/>
      <c r="O234" s="75"/>
      <c r="P234" s="111"/>
      <c r="Q234" s="92">
        <f t="shared" si="87"/>
        <v>0</v>
      </c>
      <c r="R234" s="63">
        <f t="shared" si="88"/>
        <v>0</v>
      </c>
      <c r="S234" s="180">
        <f t="shared" si="88"/>
        <v>0</v>
      </c>
      <c r="T234" s="109"/>
      <c r="U234" s="110"/>
      <c r="V234" s="109"/>
      <c r="W234" s="110"/>
      <c r="X234" s="75"/>
      <c r="Y234" s="376"/>
      <c r="Z234" s="110"/>
      <c r="AA234" s="109"/>
      <c r="AB234" s="110"/>
      <c r="AC234" s="109"/>
    </row>
    <row r="235" spans="1:29" s="48" customFormat="1" ht="25.5">
      <c r="A235" s="57">
        <f>+A231+0.01</f>
        <v>10.06</v>
      </c>
      <c r="B235" s="106" t="s">
        <v>157</v>
      </c>
      <c r="C235" s="106"/>
      <c r="D235" s="110"/>
      <c r="E235" s="106"/>
      <c r="F235" s="211"/>
      <c r="G235" s="106"/>
      <c r="H235" s="109"/>
      <c r="I235" s="106"/>
      <c r="J235" s="110"/>
      <c r="K235" s="106"/>
      <c r="L235" s="109"/>
      <c r="M235" s="106"/>
      <c r="N235" s="110"/>
      <c r="O235" s="107"/>
      <c r="P235" s="108"/>
      <c r="Q235" s="92"/>
      <c r="R235" s="63"/>
      <c r="S235" s="180"/>
      <c r="T235" s="106"/>
      <c r="U235" s="110"/>
      <c r="V235" s="106"/>
      <c r="W235" s="110"/>
      <c r="X235" s="107"/>
      <c r="Y235" s="376"/>
      <c r="Z235" s="110"/>
      <c r="AA235" s="106"/>
      <c r="AB235" s="110"/>
      <c r="AC235" s="106"/>
    </row>
    <row r="236" spans="1:29" s="48" customFormat="1" ht="25.5">
      <c r="A236" s="57">
        <f t="shared" ref="A236:A257" si="89">+A235+0.01</f>
        <v>10.07</v>
      </c>
      <c r="B236" s="106" t="s">
        <v>158</v>
      </c>
      <c r="C236" s="106"/>
      <c r="D236" s="110"/>
      <c r="E236" s="106"/>
      <c r="F236" s="211"/>
      <c r="G236" s="106"/>
      <c r="H236" s="109"/>
      <c r="I236" s="106"/>
      <c r="J236" s="110"/>
      <c r="K236" s="106"/>
      <c r="L236" s="109"/>
      <c r="M236" s="106"/>
      <c r="N236" s="110"/>
      <c r="O236" s="107"/>
      <c r="P236" s="108"/>
      <c r="Q236" s="92"/>
      <c r="R236" s="63"/>
      <c r="S236" s="180"/>
      <c r="T236" s="106"/>
      <c r="U236" s="110"/>
      <c r="V236" s="106"/>
      <c r="W236" s="110"/>
      <c r="X236" s="107"/>
      <c r="Y236" s="376"/>
      <c r="Z236" s="110"/>
      <c r="AA236" s="106"/>
      <c r="AB236" s="110"/>
      <c r="AC236" s="106"/>
    </row>
    <row r="237" spans="1:29" s="48" customFormat="1">
      <c r="A237" s="57"/>
      <c r="B237" s="106" t="s">
        <v>159</v>
      </c>
      <c r="C237" s="106"/>
      <c r="D237" s="110"/>
      <c r="E237" s="106"/>
      <c r="F237" s="211"/>
      <c r="G237" s="106"/>
      <c r="H237" s="109"/>
      <c r="I237" s="106"/>
      <c r="J237" s="110"/>
      <c r="K237" s="106"/>
      <c r="L237" s="109"/>
      <c r="M237" s="106"/>
      <c r="N237" s="110"/>
      <c r="O237" s="76"/>
      <c r="P237" s="108"/>
      <c r="Q237" s="92">
        <f t="shared" si="87"/>
        <v>0</v>
      </c>
      <c r="R237" s="63">
        <f t="shared" si="88"/>
        <v>0</v>
      </c>
      <c r="S237" s="180">
        <f t="shared" si="88"/>
        <v>0</v>
      </c>
      <c r="T237" s="106"/>
      <c r="U237" s="110"/>
      <c r="V237" s="106"/>
      <c r="W237" s="110"/>
      <c r="X237" s="76"/>
      <c r="Y237" s="376"/>
      <c r="Z237" s="110"/>
      <c r="AA237" s="106"/>
      <c r="AB237" s="110"/>
      <c r="AC237" s="106"/>
    </row>
    <row r="238" spans="1:29" s="48" customFormat="1">
      <c r="A238" s="57"/>
      <c r="B238" s="106" t="s">
        <v>160</v>
      </c>
      <c r="C238" s="106"/>
      <c r="D238" s="110"/>
      <c r="E238" s="106"/>
      <c r="F238" s="211"/>
      <c r="G238" s="106"/>
      <c r="H238" s="109"/>
      <c r="I238" s="106"/>
      <c r="J238" s="110"/>
      <c r="K238" s="106"/>
      <c r="L238" s="109"/>
      <c r="M238" s="106"/>
      <c r="N238" s="110"/>
      <c r="O238" s="76"/>
      <c r="P238" s="108"/>
      <c r="Q238" s="92">
        <f t="shared" si="87"/>
        <v>0</v>
      </c>
      <c r="R238" s="63">
        <f t="shared" si="88"/>
        <v>0</v>
      </c>
      <c r="S238" s="180">
        <f t="shared" si="88"/>
        <v>0</v>
      </c>
      <c r="T238" s="106"/>
      <c r="U238" s="110"/>
      <c r="V238" s="106"/>
      <c r="W238" s="110"/>
      <c r="X238" s="76"/>
      <c r="Y238" s="376"/>
      <c r="Z238" s="110"/>
      <c r="AA238" s="106"/>
      <c r="AB238" s="110"/>
      <c r="AC238" s="106"/>
    </row>
    <row r="239" spans="1:29" s="48" customFormat="1">
      <c r="A239" s="57"/>
      <c r="B239" s="106" t="s">
        <v>161</v>
      </c>
      <c r="C239" s="106"/>
      <c r="D239" s="110"/>
      <c r="E239" s="106"/>
      <c r="F239" s="211"/>
      <c r="G239" s="106"/>
      <c r="H239" s="109"/>
      <c r="I239" s="106"/>
      <c r="J239" s="110"/>
      <c r="K239" s="106"/>
      <c r="L239" s="109"/>
      <c r="M239" s="106"/>
      <c r="N239" s="110"/>
      <c r="O239" s="76"/>
      <c r="P239" s="108"/>
      <c r="Q239" s="92">
        <f t="shared" si="87"/>
        <v>0</v>
      </c>
      <c r="R239" s="63">
        <f t="shared" si="88"/>
        <v>0</v>
      </c>
      <c r="S239" s="180">
        <f t="shared" si="88"/>
        <v>0</v>
      </c>
      <c r="T239" s="106"/>
      <c r="U239" s="110"/>
      <c r="V239" s="106"/>
      <c r="W239" s="110"/>
      <c r="X239" s="76"/>
      <c r="Y239" s="376"/>
      <c r="Z239" s="110"/>
      <c r="AA239" s="106"/>
      <c r="AB239" s="110"/>
      <c r="AC239" s="106"/>
    </row>
    <row r="240" spans="1:29" s="269" customFormat="1">
      <c r="A240" s="265"/>
      <c r="B240" s="329" t="s">
        <v>107</v>
      </c>
      <c r="C240" s="329">
        <f>SUM(C223:C239)</f>
        <v>0</v>
      </c>
      <c r="D240" s="326">
        <f>SUM(D217:D239)</f>
        <v>0</v>
      </c>
      <c r="E240" s="329">
        <f>SUM(E223:E239)</f>
        <v>0</v>
      </c>
      <c r="F240" s="327">
        <f>SUM(F217:F239)</f>
        <v>0</v>
      </c>
      <c r="G240" s="329"/>
      <c r="H240" s="326"/>
      <c r="I240" s="329">
        <f>SUM(I223:I239)</f>
        <v>0</v>
      </c>
      <c r="J240" s="326">
        <f>SUM(J217:J239)</f>
        <v>0</v>
      </c>
      <c r="K240" s="329">
        <f>SUM(K223:K239)</f>
        <v>0</v>
      </c>
      <c r="L240" s="326">
        <f>SUM(L217:L239)</f>
        <v>0</v>
      </c>
      <c r="M240" s="329">
        <f>SUM(M223:M239)</f>
        <v>0</v>
      </c>
      <c r="N240" s="326">
        <f>SUM(N217:N239)</f>
        <v>0</v>
      </c>
      <c r="O240" s="329"/>
      <c r="P240" s="329">
        <f t="shared" ref="P240" si="90">SUM(P223:P239)</f>
        <v>0</v>
      </c>
      <c r="Q240" s="326">
        <f t="shared" ref="Q240" si="91">SUM(Q217:Q239)</f>
        <v>0</v>
      </c>
      <c r="R240" s="329">
        <f t="shared" ref="R240" si="92">SUM(R223:R239)</f>
        <v>0</v>
      </c>
      <c r="S240" s="327">
        <f t="shared" ref="S240" si="93">SUM(S217:S239)</f>
        <v>0</v>
      </c>
      <c r="T240" s="329">
        <f t="shared" ref="T240" si="94">SUM(T223:T239)</f>
        <v>0</v>
      </c>
      <c r="U240" s="326">
        <f t="shared" ref="U240" si="95">SUM(U217:U239)</f>
        <v>0</v>
      </c>
      <c r="V240" s="329">
        <f t="shared" ref="V240" si="96">SUM(V223:V239)</f>
        <v>0</v>
      </c>
      <c r="W240" s="326">
        <f t="shared" ref="W240" si="97">SUM(W217:W239)</f>
        <v>0</v>
      </c>
      <c r="X240" s="329"/>
      <c r="Y240" s="374">
        <f t="shared" ref="Y240" si="98">SUM(Y223:Y239)</f>
        <v>0</v>
      </c>
      <c r="Z240" s="326">
        <f t="shared" ref="Z240" si="99">SUM(Z217:Z239)</f>
        <v>0</v>
      </c>
      <c r="AA240" s="329">
        <f t="shared" ref="AA240" si="100">SUM(AA223:AA239)</f>
        <v>0</v>
      </c>
      <c r="AB240" s="326">
        <f t="shared" ref="AB240" si="101">SUM(AB217:AB239)</f>
        <v>0</v>
      </c>
      <c r="AC240" s="329"/>
    </row>
    <row r="241" spans="1:33" s="269" customFormat="1">
      <c r="A241" s="265"/>
      <c r="B241" s="329" t="s">
        <v>13</v>
      </c>
      <c r="C241" s="329">
        <f>C240</f>
        <v>0</v>
      </c>
      <c r="D241" s="326">
        <f>D240</f>
        <v>0</v>
      </c>
      <c r="E241" s="329">
        <f>E240</f>
        <v>0</v>
      </c>
      <c r="F241" s="327">
        <f>F240</f>
        <v>0</v>
      </c>
      <c r="G241" s="329"/>
      <c r="H241" s="326"/>
      <c r="I241" s="329">
        <f t="shared" ref="I241:N241" si="102">I240</f>
        <v>0</v>
      </c>
      <c r="J241" s="326">
        <f t="shared" si="102"/>
        <v>0</v>
      </c>
      <c r="K241" s="329">
        <f t="shared" si="102"/>
        <v>0</v>
      </c>
      <c r="L241" s="326">
        <f t="shared" si="102"/>
        <v>0</v>
      </c>
      <c r="M241" s="329">
        <f t="shared" si="102"/>
        <v>0</v>
      </c>
      <c r="N241" s="326">
        <f t="shared" si="102"/>
        <v>0</v>
      </c>
      <c r="O241" s="329"/>
      <c r="P241" s="329">
        <f t="shared" ref="P241:W241" si="103">P240</f>
        <v>0</v>
      </c>
      <c r="Q241" s="326">
        <f t="shared" si="103"/>
        <v>0</v>
      </c>
      <c r="R241" s="329">
        <f t="shared" si="103"/>
        <v>0</v>
      </c>
      <c r="S241" s="327">
        <f t="shared" si="103"/>
        <v>0</v>
      </c>
      <c r="T241" s="329">
        <f t="shared" si="103"/>
        <v>0</v>
      </c>
      <c r="U241" s="326">
        <f t="shared" si="103"/>
        <v>0</v>
      </c>
      <c r="V241" s="329">
        <f t="shared" si="103"/>
        <v>0</v>
      </c>
      <c r="W241" s="326">
        <f t="shared" si="103"/>
        <v>0</v>
      </c>
      <c r="X241" s="329"/>
      <c r="Y241" s="374">
        <f t="shared" ref="Y241:AB241" si="104">Y240</f>
        <v>0</v>
      </c>
      <c r="Z241" s="326">
        <f t="shared" si="104"/>
        <v>0</v>
      </c>
      <c r="AA241" s="329">
        <f t="shared" si="104"/>
        <v>0</v>
      </c>
      <c r="AB241" s="326">
        <f t="shared" si="104"/>
        <v>0</v>
      </c>
      <c r="AC241" s="329"/>
    </row>
    <row r="242" spans="1:33" s="48" customFormat="1">
      <c r="A242" s="57"/>
      <c r="B242" s="105" t="s">
        <v>162</v>
      </c>
      <c r="C242" s="105"/>
      <c r="D242" s="425"/>
      <c r="E242" s="105"/>
      <c r="F242" s="428"/>
      <c r="G242" s="105"/>
      <c r="H242" s="429"/>
      <c r="I242" s="105"/>
      <c r="J242" s="425"/>
      <c r="K242" s="105"/>
      <c r="L242" s="429"/>
      <c r="M242" s="105"/>
      <c r="N242" s="425"/>
      <c r="O242" s="101"/>
      <c r="P242" s="100"/>
      <c r="Q242" s="92" t="s">
        <v>118</v>
      </c>
      <c r="R242" s="63" t="s">
        <v>118</v>
      </c>
      <c r="S242" s="180" t="s">
        <v>118</v>
      </c>
      <c r="T242" s="105"/>
      <c r="U242" s="425"/>
      <c r="V242" s="105"/>
      <c r="W242" s="425"/>
      <c r="X242" s="101"/>
      <c r="Y242" s="375"/>
      <c r="Z242" s="425"/>
      <c r="AA242" s="105"/>
      <c r="AB242" s="425"/>
      <c r="AC242" s="105"/>
    </row>
    <row r="243" spans="1:33" s="48" customFormat="1">
      <c r="A243" s="57"/>
      <c r="B243" s="105" t="s">
        <v>147</v>
      </c>
      <c r="C243" s="105"/>
      <c r="D243" s="425"/>
      <c r="E243" s="105"/>
      <c r="F243" s="428"/>
      <c r="G243" s="105"/>
      <c r="H243" s="429"/>
      <c r="I243" s="105"/>
      <c r="J243" s="425"/>
      <c r="K243" s="105"/>
      <c r="L243" s="429"/>
      <c r="M243" s="105"/>
      <c r="N243" s="425"/>
      <c r="O243" s="101"/>
      <c r="P243" s="100"/>
      <c r="Q243" s="92"/>
      <c r="R243" s="63"/>
      <c r="S243" s="180"/>
      <c r="T243" s="105"/>
      <c r="U243" s="425"/>
      <c r="V243" s="105"/>
      <c r="W243" s="425"/>
      <c r="X243" s="101"/>
      <c r="Y243" s="375"/>
      <c r="Z243" s="425"/>
      <c r="AA243" s="105"/>
      <c r="AB243" s="425"/>
      <c r="AC243" s="105"/>
    </row>
    <row r="244" spans="1:33" s="102" customFormat="1" ht="15">
      <c r="A244" s="57">
        <f>+A236+0.01</f>
        <v>10.08</v>
      </c>
      <c r="B244" s="112" t="s">
        <v>163</v>
      </c>
      <c r="C244" s="99">
        <v>26</v>
      </c>
      <c r="D244" s="75">
        <v>82.367999999999995</v>
      </c>
      <c r="E244" s="99">
        <v>26</v>
      </c>
      <c r="F244" s="75">
        <v>51.37</v>
      </c>
      <c r="G244" s="63">
        <f t="shared" ref="G244:H244" si="105">E244/C244%</f>
        <v>100</v>
      </c>
      <c r="H244" s="260">
        <f t="shared" si="105"/>
        <v>62.366452991452988</v>
      </c>
      <c r="I244" s="63">
        <f t="shared" ref="I244:J244" si="106">C244-E244</f>
        <v>0</v>
      </c>
      <c r="J244" s="92">
        <f t="shared" si="106"/>
        <v>30.997999999999998</v>
      </c>
      <c r="K244" s="112"/>
      <c r="L244" s="113">
        <f>J244</f>
        <v>30.997999999999998</v>
      </c>
      <c r="M244" s="112"/>
      <c r="N244" s="75"/>
      <c r="O244" s="114">
        <f>30360/100000</f>
        <v>0.30359999999999998</v>
      </c>
      <c r="P244" s="99">
        <v>26</v>
      </c>
      <c r="Q244" s="92">
        <f>O244*P244*12</f>
        <v>94.723199999999991</v>
      </c>
      <c r="R244" s="63">
        <f t="shared" si="88"/>
        <v>26</v>
      </c>
      <c r="S244" s="180">
        <f>L244+N244+Q244</f>
        <v>125.72119999999998</v>
      </c>
      <c r="T244" s="112"/>
      <c r="U244" s="75">
        <f>L244</f>
        <v>30.997999999999998</v>
      </c>
      <c r="V244" s="112"/>
      <c r="W244" s="75"/>
      <c r="X244" s="385">
        <v>0.29039999999999999</v>
      </c>
      <c r="Y244" s="99">
        <v>26</v>
      </c>
      <c r="Z244" s="92">
        <f>X244*Y244*12</f>
        <v>90.604799999999997</v>
      </c>
      <c r="AA244" s="214">
        <f>Y244</f>
        <v>26</v>
      </c>
      <c r="AB244" s="92">
        <f>U244+W244+Z244</f>
        <v>121.6028</v>
      </c>
      <c r="AC244" s="112"/>
      <c r="AD244" s="115">
        <f>Q244</f>
        <v>94.723199999999991</v>
      </c>
    </row>
    <row r="245" spans="1:33" s="102" customFormat="1" ht="15">
      <c r="A245" s="57">
        <v>10.09</v>
      </c>
      <c r="B245" s="112" t="s">
        <v>164</v>
      </c>
      <c r="C245" s="99"/>
      <c r="D245" s="75"/>
      <c r="E245" s="99"/>
      <c r="F245" s="75"/>
      <c r="G245" s="112"/>
      <c r="H245" s="430"/>
      <c r="I245" s="112"/>
      <c r="J245" s="75"/>
      <c r="K245" s="112"/>
      <c r="L245" s="113"/>
      <c r="M245" s="112"/>
      <c r="N245" s="75"/>
      <c r="O245" s="114">
        <f>24000/100000</f>
        <v>0.24</v>
      </c>
      <c r="P245" s="99">
        <v>4</v>
      </c>
      <c r="Q245" s="92">
        <v>17.600000000000001</v>
      </c>
      <c r="R245" s="63">
        <f t="shared" si="88"/>
        <v>4</v>
      </c>
      <c r="S245" s="180">
        <f t="shared" ref="S245:S260" si="107">L245+N245+Q245</f>
        <v>17.600000000000001</v>
      </c>
      <c r="T245" s="112"/>
      <c r="U245" s="75"/>
      <c r="V245" s="112"/>
      <c r="W245" s="75"/>
      <c r="X245" s="385">
        <f>24000/100000</f>
        <v>0.24</v>
      </c>
      <c r="Y245" s="99">
        <v>4</v>
      </c>
      <c r="Z245" s="92">
        <v>17.600000000000001</v>
      </c>
      <c r="AA245" s="214">
        <f>Y245</f>
        <v>4</v>
      </c>
      <c r="AB245" s="92">
        <f t="shared" ref="AB245:AB260" si="108">U245+W245+Z245</f>
        <v>17.600000000000001</v>
      </c>
      <c r="AC245" s="112"/>
    </row>
    <row r="246" spans="1:33" s="48" customFormat="1" ht="15">
      <c r="A246" s="57">
        <v>10.1</v>
      </c>
      <c r="B246" s="106" t="s">
        <v>165</v>
      </c>
      <c r="C246" s="108"/>
      <c r="D246" s="110"/>
      <c r="E246" s="108"/>
      <c r="F246" s="110"/>
      <c r="G246" s="106"/>
      <c r="H246" s="109"/>
      <c r="I246" s="106"/>
      <c r="J246" s="110"/>
      <c r="K246" s="106"/>
      <c r="L246" s="111"/>
      <c r="M246" s="106"/>
      <c r="N246" s="110"/>
      <c r="O246" s="114"/>
      <c r="P246" s="108"/>
      <c r="Q246" s="92">
        <f t="shared" si="87"/>
        <v>0</v>
      </c>
      <c r="R246" s="63">
        <f t="shared" si="88"/>
        <v>0</v>
      </c>
      <c r="S246" s="180">
        <f t="shared" si="107"/>
        <v>0</v>
      </c>
      <c r="T246" s="106"/>
      <c r="U246" s="110"/>
      <c r="V246" s="106"/>
      <c r="W246" s="110"/>
      <c r="X246" s="385"/>
      <c r="Y246" s="376"/>
      <c r="Z246" s="110"/>
      <c r="AA246" s="106"/>
      <c r="AB246" s="92">
        <f t="shared" si="108"/>
        <v>0</v>
      </c>
      <c r="AC246" s="106"/>
    </row>
    <row r="247" spans="1:33" s="48" customFormat="1" ht="14.25">
      <c r="A247" s="57"/>
      <c r="B247" s="105" t="s">
        <v>151</v>
      </c>
      <c r="C247" s="100"/>
      <c r="D247" s="425"/>
      <c r="E247" s="100"/>
      <c r="F247" s="425"/>
      <c r="G247" s="105"/>
      <c r="H247" s="429"/>
      <c r="I247" s="105"/>
      <c r="J247" s="425"/>
      <c r="K247" s="105"/>
      <c r="L247" s="554"/>
      <c r="M247" s="105"/>
      <c r="N247" s="425"/>
      <c r="O247" s="98"/>
      <c r="P247" s="100"/>
      <c r="Q247" s="92"/>
      <c r="R247" s="63"/>
      <c r="S247" s="180">
        <f t="shared" si="107"/>
        <v>0</v>
      </c>
      <c r="T247" s="105"/>
      <c r="U247" s="425"/>
      <c r="V247" s="105"/>
      <c r="W247" s="425"/>
      <c r="X247" s="395"/>
      <c r="Y247" s="375"/>
      <c r="Z247" s="425"/>
      <c r="AA247" s="105"/>
      <c r="AB247" s="92">
        <f t="shared" si="108"/>
        <v>0</v>
      </c>
      <c r="AC247" s="105"/>
    </row>
    <row r="248" spans="1:33" s="102" customFormat="1" ht="15">
      <c r="A248" s="57">
        <f>+A246+0.01</f>
        <v>10.11</v>
      </c>
      <c r="B248" s="106" t="s">
        <v>166</v>
      </c>
      <c r="C248" s="108">
        <v>1</v>
      </c>
      <c r="D248" s="110">
        <v>3.1680000000000001</v>
      </c>
      <c r="E248" s="108">
        <v>1</v>
      </c>
      <c r="F248" s="110">
        <v>1.87</v>
      </c>
      <c r="G248" s="63">
        <f t="shared" ref="G248:H248" si="109">E248/C248%</f>
        <v>100</v>
      </c>
      <c r="H248" s="260">
        <f t="shared" si="109"/>
        <v>59.027777777777779</v>
      </c>
      <c r="I248" s="63">
        <f t="shared" ref="I248:J248" si="110">C248-E248</f>
        <v>0</v>
      </c>
      <c r="J248" s="92">
        <f t="shared" si="110"/>
        <v>1.298</v>
      </c>
      <c r="K248" s="106"/>
      <c r="L248" s="111">
        <f>J248</f>
        <v>1.298</v>
      </c>
      <c r="M248" s="106"/>
      <c r="N248" s="110"/>
      <c r="O248" s="114">
        <f>30360/100000</f>
        <v>0.30359999999999998</v>
      </c>
      <c r="P248" s="108">
        <v>1</v>
      </c>
      <c r="Q248" s="92">
        <f>O248*P248*12</f>
        <v>3.6431999999999998</v>
      </c>
      <c r="R248" s="63">
        <f t="shared" si="88"/>
        <v>1</v>
      </c>
      <c r="S248" s="180">
        <f t="shared" si="107"/>
        <v>4.9412000000000003</v>
      </c>
      <c r="T248" s="106"/>
      <c r="U248" s="110">
        <f>L248</f>
        <v>1.298</v>
      </c>
      <c r="V248" s="106"/>
      <c r="W248" s="110"/>
      <c r="X248" s="385">
        <v>0.29039999999999999</v>
      </c>
      <c r="Y248" s="376">
        <v>1</v>
      </c>
      <c r="Z248" s="92">
        <f>X248*Y248*12</f>
        <v>3.4847999999999999</v>
      </c>
      <c r="AA248" s="214">
        <f t="shared" ref="AA248:AA251" si="111">Y248</f>
        <v>1</v>
      </c>
      <c r="AB248" s="92">
        <f t="shared" si="108"/>
        <v>4.7827999999999999</v>
      </c>
      <c r="AC248" s="106"/>
      <c r="AD248" s="115">
        <f>Q248</f>
        <v>3.6431999999999998</v>
      </c>
    </row>
    <row r="249" spans="1:33" s="102" customFormat="1" ht="15">
      <c r="A249" s="57"/>
      <c r="B249" s="109" t="s">
        <v>153</v>
      </c>
      <c r="C249" s="111"/>
      <c r="D249" s="110"/>
      <c r="E249" s="111"/>
      <c r="F249" s="110"/>
      <c r="G249" s="109"/>
      <c r="H249" s="109"/>
      <c r="I249" s="109"/>
      <c r="J249" s="110"/>
      <c r="K249" s="109"/>
      <c r="L249" s="109"/>
      <c r="M249" s="109"/>
      <c r="N249" s="110"/>
      <c r="O249" s="114">
        <f t="shared" ref="O249:O251" si="112">24000/100000</f>
        <v>0.24</v>
      </c>
      <c r="P249" s="116">
        <v>4</v>
      </c>
      <c r="Q249" s="92">
        <v>17.600000000000001</v>
      </c>
      <c r="R249" s="63">
        <f t="shared" si="88"/>
        <v>4</v>
      </c>
      <c r="S249" s="180">
        <f t="shared" si="107"/>
        <v>17.600000000000001</v>
      </c>
      <c r="T249" s="109"/>
      <c r="U249" s="110"/>
      <c r="V249" s="109"/>
      <c r="W249" s="110"/>
      <c r="X249" s="385">
        <f t="shared" ref="X249:X251" si="113">24000/100000</f>
        <v>0.24</v>
      </c>
      <c r="Y249" s="376">
        <v>4</v>
      </c>
      <c r="Z249" s="92">
        <v>17.600000000000001</v>
      </c>
      <c r="AA249" s="214">
        <f t="shared" si="111"/>
        <v>4</v>
      </c>
      <c r="AB249" s="92">
        <f t="shared" si="108"/>
        <v>17.600000000000001</v>
      </c>
      <c r="AC249" s="109"/>
    </row>
    <row r="250" spans="1:33" s="102" customFormat="1" ht="15">
      <c r="A250" s="57"/>
      <c r="B250" s="109" t="s">
        <v>154</v>
      </c>
      <c r="C250" s="111"/>
      <c r="D250" s="110"/>
      <c r="E250" s="111"/>
      <c r="F250" s="110"/>
      <c r="G250" s="109"/>
      <c r="H250" s="109"/>
      <c r="I250" s="109"/>
      <c r="J250" s="110"/>
      <c r="K250" s="109"/>
      <c r="L250" s="109"/>
      <c r="M250" s="109"/>
      <c r="N250" s="110"/>
      <c r="O250" s="114">
        <f t="shared" si="112"/>
        <v>0.24</v>
      </c>
      <c r="P250" s="116">
        <v>4</v>
      </c>
      <c r="Q250" s="92">
        <v>17.600000000000001</v>
      </c>
      <c r="R250" s="63">
        <f t="shared" si="88"/>
        <v>4</v>
      </c>
      <c r="S250" s="180">
        <f t="shared" si="107"/>
        <v>17.600000000000001</v>
      </c>
      <c r="T250" s="109"/>
      <c r="U250" s="110"/>
      <c r="V250" s="109"/>
      <c r="W250" s="110"/>
      <c r="X250" s="385">
        <f t="shared" si="113"/>
        <v>0.24</v>
      </c>
      <c r="Y250" s="376">
        <v>4</v>
      </c>
      <c r="Z250" s="92">
        <v>17.600000000000001</v>
      </c>
      <c r="AA250" s="214">
        <f t="shared" si="111"/>
        <v>4</v>
      </c>
      <c r="AB250" s="92">
        <f t="shared" si="108"/>
        <v>17.600000000000001</v>
      </c>
      <c r="AC250" s="109"/>
      <c r="AD250" s="117"/>
      <c r="AE250" s="117">
        <v>15</v>
      </c>
      <c r="AF250" s="117">
        <f>AD250*15%</f>
        <v>0</v>
      </c>
      <c r="AG250" s="117">
        <f>AD250+AF250</f>
        <v>0</v>
      </c>
    </row>
    <row r="251" spans="1:33" s="102" customFormat="1" ht="15">
      <c r="A251" s="57"/>
      <c r="B251" s="109" t="s">
        <v>155</v>
      </c>
      <c r="C251" s="111"/>
      <c r="D251" s="110"/>
      <c r="E251" s="111"/>
      <c r="F251" s="110"/>
      <c r="G251" s="109"/>
      <c r="H251" s="109"/>
      <c r="I251" s="109"/>
      <c r="J251" s="110"/>
      <c r="K251" s="109"/>
      <c r="L251" s="109"/>
      <c r="M251" s="109"/>
      <c r="N251" s="110"/>
      <c r="O251" s="114">
        <f t="shared" si="112"/>
        <v>0.24</v>
      </c>
      <c r="P251" s="116">
        <v>5</v>
      </c>
      <c r="Q251" s="92">
        <v>22</v>
      </c>
      <c r="R251" s="63">
        <f t="shared" si="88"/>
        <v>5</v>
      </c>
      <c r="S251" s="180">
        <f t="shared" si="107"/>
        <v>22</v>
      </c>
      <c r="T251" s="109"/>
      <c r="U251" s="110"/>
      <c r="V251" s="109"/>
      <c r="W251" s="110"/>
      <c r="X251" s="385">
        <f t="shared" si="113"/>
        <v>0.24</v>
      </c>
      <c r="Y251" s="376">
        <v>5</v>
      </c>
      <c r="Z251" s="92">
        <v>22</v>
      </c>
      <c r="AA251" s="214">
        <f t="shared" si="111"/>
        <v>5</v>
      </c>
      <c r="AB251" s="92">
        <f t="shared" si="108"/>
        <v>22</v>
      </c>
      <c r="AC251" s="109"/>
      <c r="AE251" s="117">
        <v>15</v>
      </c>
      <c r="AF251" s="117">
        <f>AD251*15%</f>
        <v>0</v>
      </c>
      <c r="AG251" s="117">
        <f>AD251+AF251</f>
        <v>0</v>
      </c>
    </row>
    <row r="252" spans="1:33" s="102" customFormat="1">
      <c r="A252" s="57">
        <f>+A248+0.01</f>
        <v>10.119999999999999</v>
      </c>
      <c r="B252" s="106" t="s">
        <v>167</v>
      </c>
      <c r="C252" s="111"/>
      <c r="D252" s="110"/>
      <c r="E252" s="111"/>
      <c r="F252" s="110"/>
      <c r="G252" s="109"/>
      <c r="H252" s="109"/>
      <c r="I252" s="109"/>
      <c r="J252" s="110"/>
      <c r="K252" s="109"/>
      <c r="L252" s="109"/>
      <c r="M252" s="109"/>
      <c r="N252" s="110"/>
      <c r="O252" s="110"/>
      <c r="P252" s="111"/>
      <c r="Q252" s="92"/>
      <c r="R252" s="63"/>
      <c r="S252" s="180">
        <f t="shared" si="107"/>
        <v>0</v>
      </c>
      <c r="T252" s="109"/>
      <c r="U252" s="110"/>
      <c r="V252" s="109"/>
      <c r="W252" s="110"/>
      <c r="X252" s="110"/>
      <c r="Y252" s="376"/>
      <c r="Z252" s="110"/>
      <c r="AA252" s="109"/>
      <c r="AB252" s="92">
        <f t="shared" si="108"/>
        <v>0</v>
      </c>
      <c r="AC252" s="109"/>
    </row>
    <row r="253" spans="1:33" s="102" customFormat="1">
      <c r="A253" s="57"/>
      <c r="B253" s="109" t="s">
        <v>153</v>
      </c>
      <c r="C253" s="111"/>
      <c r="D253" s="110"/>
      <c r="E253" s="111"/>
      <c r="F253" s="110"/>
      <c r="G253" s="109"/>
      <c r="H253" s="109"/>
      <c r="I253" s="109"/>
      <c r="J253" s="110"/>
      <c r="K253" s="109"/>
      <c r="L253" s="109"/>
      <c r="M253" s="109"/>
      <c r="N253" s="110"/>
      <c r="O253" s="110"/>
      <c r="P253" s="111"/>
      <c r="Q253" s="92">
        <f t="shared" si="87"/>
        <v>0</v>
      </c>
      <c r="R253" s="63">
        <f t="shared" si="88"/>
        <v>0</v>
      </c>
      <c r="S253" s="180">
        <f t="shared" si="107"/>
        <v>0</v>
      </c>
      <c r="T253" s="109"/>
      <c r="U253" s="110"/>
      <c r="V253" s="109"/>
      <c r="W253" s="110"/>
      <c r="X253" s="110"/>
      <c r="Y253" s="376"/>
      <c r="Z253" s="110"/>
      <c r="AA253" s="109"/>
      <c r="AB253" s="92">
        <f t="shared" si="108"/>
        <v>0</v>
      </c>
      <c r="AC253" s="109"/>
    </row>
    <row r="254" spans="1:33" s="102" customFormat="1">
      <c r="A254" s="57"/>
      <c r="B254" s="109" t="s">
        <v>154</v>
      </c>
      <c r="C254" s="111"/>
      <c r="D254" s="110"/>
      <c r="E254" s="111"/>
      <c r="F254" s="110"/>
      <c r="G254" s="109"/>
      <c r="H254" s="109"/>
      <c r="I254" s="109"/>
      <c r="J254" s="110"/>
      <c r="K254" s="109"/>
      <c r="L254" s="109"/>
      <c r="M254" s="109"/>
      <c r="N254" s="110"/>
      <c r="O254" s="110"/>
      <c r="P254" s="111"/>
      <c r="Q254" s="92">
        <f t="shared" si="87"/>
        <v>0</v>
      </c>
      <c r="R254" s="63">
        <f t="shared" si="88"/>
        <v>0</v>
      </c>
      <c r="S254" s="180">
        <f t="shared" si="107"/>
        <v>0</v>
      </c>
      <c r="T254" s="109"/>
      <c r="U254" s="110"/>
      <c r="V254" s="109"/>
      <c r="W254" s="110"/>
      <c r="X254" s="110"/>
      <c r="Y254" s="376"/>
      <c r="Z254" s="110"/>
      <c r="AA254" s="109"/>
      <c r="AB254" s="92">
        <f t="shared" si="108"/>
        <v>0</v>
      </c>
      <c r="AC254" s="109"/>
    </row>
    <row r="255" spans="1:33" s="102" customFormat="1">
      <c r="A255" s="57"/>
      <c r="B255" s="109" t="s">
        <v>155</v>
      </c>
      <c r="C255" s="111"/>
      <c r="D255" s="110"/>
      <c r="E255" s="111"/>
      <c r="F255" s="110"/>
      <c r="G255" s="109"/>
      <c r="H255" s="109"/>
      <c r="I255" s="109"/>
      <c r="J255" s="110"/>
      <c r="K255" s="109"/>
      <c r="L255" s="109"/>
      <c r="M255" s="109"/>
      <c r="N255" s="110"/>
      <c r="O255" s="110"/>
      <c r="P255" s="111"/>
      <c r="Q255" s="92">
        <f t="shared" si="87"/>
        <v>0</v>
      </c>
      <c r="R255" s="63">
        <f t="shared" si="88"/>
        <v>0</v>
      </c>
      <c r="S255" s="180">
        <f t="shared" si="107"/>
        <v>0</v>
      </c>
      <c r="T255" s="109"/>
      <c r="U255" s="110"/>
      <c r="V255" s="109"/>
      <c r="W255" s="110"/>
      <c r="X255" s="110"/>
      <c r="Y255" s="376"/>
      <c r="Z255" s="110"/>
      <c r="AA255" s="109"/>
      <c r="AB255" s="92">
        <f t="shared" si="108"/>
        <v>0</v>
      </c>
      <c r="AC255" s="109"/>
    </row>
    <row r="256" spans="1:33" s="48" customFormat="1" ht="25.5">
      <c r="A256" s="57">
        <f>+A252+0.01</f>
        <v>10.129999999999999</v>
      </c>
      <c r="B256" s="106" t="s">
        <v>168</v>
      </c>
      <c r="C256" s="108"/>
      <c r="D256" s="110"/>
      <c r="E256" s="108"/>
      <c r="F256" s="110">
        <v>0</v>
      </c>
      <c r="G256" s="553"/>
      <c r="H256" s="109"/>
      <c r="I256" s="106"/>
      <c r="J256" s="110"/>
      <c r="K256" s="106"/>
      <c r="L256" s="109"/>
      <c r="M256" s="106"/>
      <c r="N256" s="110"/>
      <c r="O256" s="107"/>
      <c r="P256" s="108"/>
      <c r="Q256" s="92"/>
      <c r="R256" s="63"/>
      <c r="S256" s="180">
        <f t="shared" si="107"/>
        <v>0</v>
      </c>
      <c r="T256" s="106"/>
      <c r="U256" s="110"/>
      <c r="V256" s="106"/>
      <c r="W256" s="110"/>
      <c r="X256" s="107"/>
      <c r="Y256" s="376"/>
      <c r="Z256" s="110"/>
      <c r="AA256" s="106"/>
      <c r="AB256" s="92">
        <f t="shared" si="108"/>
        <v>0</v>
      </c>
      <c r="AC256" s="106"/>
    </row>
    <row r="257" spans="1:32" s="48" customFormat="1">
      <c r="A257" s="57">
        <f t="shared" si="89"/>
        <v>10.139999999999999</v>
      </c>
      <c r="B257" s="106" t="s">
        <v>169</v>
      </c>
      <c r="C257" s="108"/>
      <c r="D257" s="110"/>
      <c r="E257" s="108"/>
      <c r="F257" s="110"/>
      <c r="G257" s="106"/>
      <c r="H257" s="109"/>
      <c r="I257" s="106"/>
      <c r="J257" s="110"/>
      <c r="K257" s="106"/>
      <c r="L257" s="109"/>
      <c r="M257" s="106"/>
      <c r="N257" s="110"/>
      <c r="O257" s="107"/>
      <c r="P257" s="108"/>
      <c r="Q257" s="92"/>
      <c r="R257" s="63"/>
      <c r="S257" s="180">
        <f t="shared" si="107"/>
        <v>0</v>
      </c>
      <c r="T257" s="106"/>
      <c r="U257" s="110"/>
      <c r="V257" s="106"/>
      <c r="W257" s="110"/>
      <c r="X257" s="107"/>
      <c r="Y257" s="376"/>
      <c r="Z257" s="110"/>
      <c r="AA257" s="106"/>
      <c r="AB257" s="92">
        <f t="shared" si="108"/>
        <v>0</v>
      </c>
      <c r="AC257" s="106"/>
    </row>
    <row r="258" spans="1:32" s="48" customFormat="1" ht="15">
      <c r="A258" s="57"/>
      <c r="B258" s="106" t="s">
        <v>159</v>
      </c>
      <c r="C258" s="108">
        <v>9</v>
      </c>
      <c r="D258" s="110">
        <v>13.068</v>
      </c>
      <c r="E258" s="108">
        <v>9</v>
      </c>
      <c r="F258" s="110">
        <v>3.12</v>
      </c>
      <c r="G258" s="63">
        <f t="shared" ref="G258:H263" si="114">E258/C258%</f>
        <v>100</v>
      </c>
      <c r="H258" s="260">
        <f t="shared" si="114"/>
        <v>23.875114784205696</v>
      </c>
      <c r="I258" s="63">
        <f t="shared" ref="I258:J260" si="115">C258-E258</f>
        <v>0</v>
      </c>
      <c r="J258" s="92">
        <f t="shared" si="115"/>
        <v>9.9480000000000004</v>
      </c>
      <c r="K258" s="106"/>
      <c r="L258" s="111">
        <f>J258</f>
        <v>9.9480000000000004</v>
      </c>
      <c r="M258" s="106"/>
      <c r="N258" s="110"/>
      <c r="O258" s="118">
        <f>13950/100000</f>
        <v>0.13950000000000001</v>
      </c>
      <c r="P258" s="108">
        <v>9</v>
      </c>
      <c r="Q258" s="92">
        <f>O258*P258*12</f>
        <v>15.066000000000001</v>
      </c>
      <c r="R258" s="63">
        <f t="shared" si="88"/>
        <v>9</v>
      </c>
      <c r="S258" s="180">
        <f t="shared" si="107"/>
        <v>25.014000000000003</v>
      </c>
      <c r="T258" s="106"/>
      <c r="U258" s="110">
        <f>L258</f>
        <v>9.9480000000000004</v>
      </c>
      <c r="V258" s="106"/>
      <c r="W258" s="110"/>
      <c r="X258" s="396">
        <v>0.1331</v>
      </c>
      <c r="Y258" s="376">
        <v>9</v>
      </c>
      <c r="Z258" s="92">
        <f>X258*Y258*12</f>
        <v>14.3748</v>
      </c>
      <c r="AA258" s="214">
        <f t="shared" ref="AA258:AA260" si="116">Y258</f>
        <v>9</v>
      </c>
      <c r="AB258" s="92">
        <f t="shared" si="108"/>
        <v>24.322800000000001</v>
      </c>
      <c r="AC258" s="106"/>
      <c r="AD258" s="119">
        <f>Q258</f>
        <v>15.066000000000001</v>
      </c>
    </row>
    <row r="259" spans="1:32" s="48" customFormat="1" ht="15">
      <c r="A259" s="57"/>
      <c r="B259" s="106" t="s">
        <v>160</v>
      </c>
      <c r="C259" s="108">
        <v>7</v>
      </c>
      <c r="D259" s="110">
        <v>10.164</v>
      </c>
      <c r="E259" s="108">
        <v>7</v>
      </c>
      <c r="F259" s="110">
        <v>3.18</v>
      </c>
      <c r="G259" s="63">
        <f t="shared" si="114"/>
        <v>99.999999999999986</v>
      </c>
      <c r="H259" s="260">
        <f t="shared" si="114"/>
        <v>31.286894923258561</v>
      </c>
      <c r="I259" s="63">
        <f t="shared" si="115"/>
        <v>0</v>
      </c>
      <c r="J259" s="92">
        <f t="shared" si="115"/>
        <v>6.984</v>
      </c>
      <c r="K259" s="106"/>
      <c r="L259" s="111">
        <f>J259</f>
        <v>6.984</v>
      </c>
      <c r="M259" s="106"/>
      <c r="N259" s="110"/>
      <c r="O259" s="118">
        <f t="shared" ref="O259:O260" si="117">13950/100000</f>
        <v>0.13950000000000001</v>
      </c>
      <c r="P259" s="108">
        <v>7</v>
      </c>
      <c r="Q259" s="92">
        <f t="shared" ref="Q259:Q260" si="118">O259*P259*12</f>
        <v>11.718000000000002</v>
      </c>
      <c r="R259" s="63">
        <f t="shared" si="88"/>
        <v>7</v>
      </c>
      <c r="S259" s="180">
        <f t="shared" si="107"/>
        <v>18.702000000000002</v>
      </c>
      <c r="T259" s="106"/>
      <c r="U259" s="110">
        <f>L259</f>
        <v>6.984</v>
      </c>
      <c r="V259" s="106"/>
      <c r="W259" s="110"/>
      <c r="X259" s="396">
        <v>0.1331</v>
      </c>
      <c r="Y259" s="376">
        <v>7</v>
      </c>
      <c r="Z259" s="92">
        <f>X259*Y259*12</f>
        <v>11.180399999999999</v>
      </c>
      <c r="AA259" s="214">
        <f t="shared" si="116"/>
        <v>7</v>
      </c>
      <c r="AB259" s="92">
        <f t="shared" si="108"/>
        <v>18.164400000000001</v>
      </c>
      <c r="AC259" s="106"/>
      <c r="AD259" s="119">
        <f t="shared" ref="AD259:AD260" si="119">Q259</f>
        <v>11.718000000000002</v>
      </c>
    </row>
    <row r="260" spans="1:32" s="48" customFormat="1" ht="15">
      <c r="A260" s="57"/>
      <c r="B260" s="106" t="s">
        <v>170</v>
      </c>
      <c r="C260" s="108">
        <v>7</v>
      </c>
      <c r="D260" s="110">
        <v>10.164</v>
      </c>
      <c r="E260" s="108">
        <v>7</v>
      </c>
      <c r="F260" s="110">
        <v>3.18</v>
      </c>
      <c r="G260" s="63">
        <f t="shared" si="114"/>
        <v>99.999999999999986</v>
      </c>
      <c r="H260" s="260">
        <f t="shared" si="114"/>
        <v>31.286894923258561</v>
      </c>
      <c r="I260" s="63">
        <f t="shared" si="115"/>
        <v>0</v>
      </c>
      <c r="J260" s="92">
        <f t="shared" si="115"/>
        <v>6.984</v>
      </c>
      <c r="K260" s="106"/>
      <c r="L260" s="111">
        <f>J260</f>
        <v>6.984</v>
      </c>
      <c r="M260" s="106"/>
      <c r="N260" s="110"/>
      <c r="O260" s="118">
        <f t="shared" si="117"/>
        <v>0.13950000000000001</v>
      </c>
      <c r="P260" s="108">
        <v>7</v>
      </c>
      <c r="Q260" s="92">
        <f t="shared" si="118"/>
        <v>11.718000000000002</v>
      </c>
      <c r="R260" s="63">
        <f t="shared" si="88"/>
        <v>7</v>
      </c>
      <c r="S260" s="180">
        <f t="shared" si="107"/>
        <v>18.702000000000002</v>
      </c>
      <c r="T260" s="106"/>
      <c r="U260" s="110">
        <f>L260</f>
        <v>6.984</v>
      </c>
      <c r="V260" s="106"/>
      <c r="W260" s="110"/>
      <c r="X260" s="396">
        <v>0.1331</v>
      </c>
      <c r="Y260" s="376">
        <v>7</v>
      </c>
      <c r="Z260" s="92">
        <f>X260*Y260*12</f>
        <v>11.180399999999999</v>
      </c>
      <c r="AA260" s="214">
        <f t="shared" si="116"/>
        <v>7</v>
      </c>
      <c r="AB260" s="92">
        <f t="shared" si="108"/>
        <v>18.164400000000001</v>
      </c>
      <c r="AC260" s="106"/>
      <c r="AD260" s="119">
        <f t="shared" si="119"/>
        <v>11.718000000000002</v>
      </c>
    </row>
    <row r="261" spans="1:32" s="269" customFormat="1">
      <c r="A261" s="334"/>
      <c r="B261" s="329" t="s">
        <v>109</v>
      </c>
      <c r="C261" s="325">
        <f>SUM(C244:C260)</f>
        <v>50</v>
      </c>
      <c r="D261" s="326">
        <f>SUM(D244:D260)</f>
        <v>118.932</v>
      </c>
      <c r="E261" s="325">
        <f>SUM(E244:E260)</f>
        <v>50</v>
      </c>
      <c r="F261" s="327">
        <f>SUM(F244:F260)</f>
        <v>62.719999999999992</v>
      </c>
      <c r="G261" s="330">
        <f t="shared" si="114"/>
        <v>100</v>
      </c>
      <c r="H261" s="265">
        <f t="shared" si="114"/>
        <v>52.736017219923987</v>
      </c>
      <c r="I261" s="325">
        <f t="shared" ref="I261:M261" si="120">SUM(I244:I260)</f>
        <v>0</v>
      </c>
      <c r="J261" s="326">
        <f t="shared" si="120"/>
        <v>56.212000000000003</v>
      </c>
      <c r="K261" s="325">
        <f t="shared" si="120"/>
        <v>0</v>
      </c>
      <c r="L261" s="335">
        <f>SUM(L244:L260)</f>
        <v>56.212000000000003</v>
      </c>
      <c r="M261" s="325">
        <f t="shared" si="120"/>
        <v>0</v>
      </c>
      <c r="N261" s="335">
        <f>SUM(N244:N260)</f>
        <v>0</v>
      </c>
      <c r="O261" s="325"/>
      <c r="P261" s="325">
        <f t="shared" ref="P261:V261" si="121">SUM(P244:P260)</f>
        <v>67</v>
      </c>
      <c r="Q261" s="335">
        <f>SUM(Q244:Q260)</f>
        <v>211.66839999999996</v>
      </c>
      <c r="R261" s="325">
        <f t="shared" si="121"/>
        <v>67</v>
      </c>
      <c r="S261" s="335">
        <f>SUM(S244:S260)</f>
        <v>267.88040000000001</v>
      </c>
      <c r="T261" s="325">
        <f t="shared" si="121"/>
        <v>0</v>
      </c>
      <c r="U261" s="335">
        <f>SUM(U244:U260)</f>
        <v>56.212000000000003</v>
      </c>
      <c r="V261" s="325">
        <f t="shared" si="121"/>
        <v>0</v>
      </c>
      <c r="W261" s="335">
        <f>SUM(W244:W260)</f>
        <v>0</v>
      </c>
      <c r="X261" s="325"/>
      <c r="Y261" s="373">
        <f t="shared" ref="Y261:AA261" si="122">SUM(Y244:Y260)</f>
        <v>67</v>
      </c>
      <c r="Z261" s="335">
        <f>SUM(Z244:Z260)</f>
        <v>205.62519999999998</v>
      </c>
      <c r="AA261" s="325">
        <f t="shared" si="122"/>
        <v>67</v>
      </c>
      <c r="AB261" s="335">
        <f>SUM(AB244:AB260)</f>
        <v>261.8372</v>
      </c>
      <c r="AC261" s="329"/>
    </row>
    <row r="262" spans="1:32" s="269" customFormat="1">
      <c r="A262" s="334"/>
      <c r="B262" s="336" t="s">
        <v>13</v>
      </c>
      <c r="C262" s="337">
        <f>C261</f>
        <v>50</v>
      </c>
      <c r="D262" s="338">
        <f>D261</f>
        <v>118.932</v>
      </c>
      <c r="E262" s="337">
        <f>E261</f>
        <v>50</v>
      </c>
      <c r="F262" s="339">
        <f>F261</f>
        <v>62.719999999999992</v>
      </c>
      <c r="G262" s="330">
        <f t="shared" si="114"/>
        <v>100</v>
      </c>
      <c r="H262" s="265">
        <f t="shared" si="114"/>
        <v>52.736017219923987</v>
      </c>
      <c r="I262" s="337">
        <f t="shared" ref="I262:M262" si="123">I261</f>
        <v>0</v>
      </c>
      <c r="J262" s="338">
        <f t="shared" si="123"/>
        <v>56.212000000000003</v>
      </c>
      <c r="K262" s="337">
        <f t="shared" si="123"/>
        <v>0</v>
      </c>
      <c r="L262" s="340">
        <f>L261</f>
        <v>56.212000000000003</v>
      </c>
      <c r="M262" s="337">
        <f t="shared" si="123"/>
        <v>0</v>
      </c>
      <c r="N262" s="340">
        <f>N261</f>
        <v>0</v>
      </c>
      <c r="O262" s="341"/>
      <c r="P262" s="337">
        <f t="shared" ref="P262:V262" si="124">P261</f>
        <v>67</v>
      </c>
      <c r="Q262" s="340">
        <f>Q261</f>
        <v>211.66839999999996</v>
      </c>
      <c r="R262" s="337">
        <f t="shared" si="124"/>
        <v>67</v>
      </c>
      <c r="S262" s="340">
        <f>S261</f>
        <v>267.88040000000001</v>
      </c>
      <c r="T262" s="337">
        <f t="shared" si="124"/>
        <v>0</v>
      </c>
      <c r="U262" s="340">
        <f>U261</f>
        <v>56.212000000000003</v>
      </c>
      <c r="V262" s="337">
        <f t="shared" si="124"/>
        <v>0</v>
      </c>
      <c r="W262" s="340">
        <f>W261</f>
        <v>0</v>
      </c>
      <c r="X262" s="341"/>
      <c r="Y262" s="337">
        <f t="shared" ref="Y262:AA262" si="125">Y261</f>
        <v>67</v>
      </c>
      <c r="Z262" s="340">
        <f>Z261</f>
        <v>205.62519999999998</v>
      </c>
      <c r="AA262" s="337">
        <f t="shared" si="125"/>
        <v>67</v>
      </c>
      <c r="AB262" s="340">
        <f>AB261</f>
        <v>261.8372</v>
      </c>
      <c r="AC262" s="336"/>
    </row>
    <row r="263" spans="1:32" s="269" customFormat="1">
      <c r="A263" s="334"/>
      <c r="B263" s="336" t="s">
        <v>171</v>
      </c>
      <c r="C263" s="337">
        <f>C241+C262</f>
        <v>50</v>
      </c>
      <c r="D263" s="338">
        <f>D241+D262</f>
        <v>118.932</v>
      </c>
      <c r="E263" s="337">
        <f>E241+E262</f>
        <v>50</v>
      </c>
      <c r="F263" s="339">
        <f>F241+F262</f>
        <v>62.719999999999992</v>
      </c>
      <c r="G263" s="330">
        <f t="shared" si="114"/>
        <v>100</v>
      </c>
      <c r="H263" s="265">
        <f t="shared" si="114"/>
        <v>52.736017219923987</v>
      </c>
      <c r="I263" s="337">
        <f t="shared" ref="I263:M263" si="126">I241+I262</f>
        <v>0</v>
      </c>
      <c r="J263" s="338">
        <f t="shared" si="126"/>
        <v>56.212000000000003</v>
      </c>
      <c r="K263" s="337">
        <f t="shared" si="126"/>
        <v>0</v>
      </c>
      <c r="L263" s="340">
        <f>L241+L262</f>
        <v>56.212000000000003</v>
      </c>
      <c r="M263" s="337">
        <f t="shared" si="126"/>
        <v>0</v>
      </c>
      <c r="N263" s="340">
        <f>N241+N262</f>
        <v>0</v>
      </c>
      <c r="O263" s="341"/>
      <c r="P263" s="337">
        <f t="shared" ref="P263:V263" si="127">P241+P262</f>
        <v>67</v>
      </c>
      <c r="Q263" s="340">
        <f>Q241+Q262</f>
        <v>211.66839999999996</v>
      </c>
      <c r="R263" s="337">
        <f t="shared" si="127"/>
        <v>67</v>
      </c>
      <c r="S263" s="340">
        <f>S241+S262</f>
        <v>267.88040000000001</v>
      </c>
      <c r="T263" s="337">
        <f t="shared" si="127"/>
        <v>0</v>
      </c>
      <c r="U263" s="340">
        <f>U241+U262</f>
        <v>56.212000000000003</v>
      </c>
      <c r="V263" s="337">
        <f t="shared" si="127"/>
        <v>0</v>
      </c>
      <c r="W263" s="340">
        <f>W241+W262</f>
        <v>0</v>
      </c>
      <c r="X263" s="341"/>
      <c r="Y263" s="337">
        <f t="shared" ref="Y263:AA263" si="128">Y241+Y262</f>
        <v>67</v>
      </c>
      <c r="Z263" s="340">
        <f>Z241+Z262</f>
        <v>205.62519999999998</v>
      </c>
      <c r="AA263" s="337">
        <f t="shared" si="128"/>
        <v>67</v>
      </c>
      <c r="AB263" s="340">
        <f>AB241+AB262</f>
        <v>261.8372</v>
      </c>
      <c r="AC263" s="336"/>
    </row>
    <row r="264" spans="1:32" s="48" customFormat="1">
      <c r="A264" s="60">
        <v>11</v>
      </c>
      <c r="B264" s="58" t="s">
        <v>172</v>
      </c>
      <c r="C264" s="58"/>
      <c r="D264" s="52"/>
      <c r="E264" s="58"/>
      <c r="F264" s="181"/>
      <c r="G264" s="58"/>
      <c r="H264" s="169"/>
      <c r="I264" s="58"/>
      <c r="J264" s="52"/>
      <c r="K264" s="58"/>
      <c r="L264" s="169"/>
      <c r="M264" s="58"/>
      <c r="N264" s="52"/>
      <c r="O264" s="59"/>
      <c r="P264" s="54"/>
      <c r="Q264" s="92"/>
      <c r="R264" s="63"/>
      <c r="S264" s="180"/>
      <c r="T264" s="58"/>
      <c r="U264" s="52"/>
      <c r="V264" s="58"/>
      <c r="W264" s="52"/>
      <c r="X264" s="59"/>
      <c r="Y264" s="213"/>
      <c r="Z264" s="52"/>
      <c r="AA264" s="58"/>
      <c r="AB264" s="52"/>
      <c r="AC264" s="58"/>
    </row>
    <row r="265" spans="1:32" s="48" customFormat="1">
      <c r="A265" s="57"/>
      <c r="B265" s="58" t="s">
        <v>173</v>
      </c>
      <c r="C265" s="58"/>
      <c r="D265" s="52"/>
      <c r="E265" s="58"/>
      <c r="F265" s="181"/>
      <c r="G265" s="58"/>
      <c r="H265" s="169"/>
      <c r="I265" s="58"/>
      <c r="J265" s="52"/>
      <c r="K265" s="58"/>
      <c r="L265" s="169"/>
      <c r="M265" s="58"/>
      <c r="N265" s="52"/>
      <c r="O265" s="59"/>
      <c r="P265" s="54"/>
      <c r="Q265" s="92"/>
      <c r="R265" s="63"/>
      <c r="S265" s="180"/>
      <c r="T265" s="58"/>
      <c r="U265" s="52"/>
      <c r="V265" s="58"/>
      <c r="W265" s="52"/>
      <c r="X265" s="59"/>
      <c r="Y265" s="213"/>
      <c r="Z265" s="52"/>
      <c r="AA265" s="58"/>
      <c r="AB265" s="52"/>
      <c r="AC265" s="58"/>
    </row>
    <row r="266" spans="1:32" s="48" customFormat="1">
      <c r="A266" s="57">
        <v>11.01</v>
      </c>
      <c r="B266" s="62" t="s">
        <v>174</v>
      </c>
      <c r="C266" s="62"/>
      <c r="D266" s="92"/>
      <c r="E266" s="62"/>
      <c r="F266" s="180"/>
      <c r="G266" s="62"/>
      <c r="H266" s="167"/>
      <c r="I266" s="62"/>
      <c r="J266" s="92"/>
      <c r="K266" s="62"/>
      <c r="L266" s="167"/>
      <c r="M266" s="62"/>
      <c r="N266" s="92"/>
      <c r="O266" s="31"/>
      <c r="P266" s="63"/>
      <c r="Q266" s="92"/>
      <c r="R266" s="63"/>
      <c r="S266" s="180"/>
      <c r="T266" s="62"/>
      <c r="U266" s="92"/>
      <c r="V266" s="62"/>
      <c r="W266" s="92"/>
      <c r="X266" s="31"/>
      <c r="Y266" s="214"/>
      <c r="Z266" s="92"/>
      <c r="AA266" s="62"/>
      <c r="AB266" s="92"/>
      <c r="AC266" s="62"/>
    </row>
    <row r="267" spans="1:32" s="48" customFormat="1">
      <c r="A267" s="57"/>
      <c r="B267" s="62" t="s">
        <v>127</v>
      </c>
      <c r="C267" s="99">
        <v>66</v>
      </c>
      <c r="D267" s="75">
        <v>0.39600000000000002</v>
      </c>
      <c r="E267" s="63">
        <v>66</v>
      </c>
      <c r="F267" s="180">
        <v>0.2</v>
      </c>
      <c r="G267" s="57">
        <f t="shared" ref="G267:H273" si="129">E267/C267%</f>
        <v>100</v>
      </c>
      <c r="H267" s="260">
        <f t="shared" si="129"/>
        <v>50.505050505050505</v>
      </c>
      <c r="I267" s="63">
        <f t="shared" ref="I267:J273" si="130">C267-E267</f>
        <v>0</v>
      </c>
      <c r="J267" s="92">
        <f t="shared" si="130"/>
        <v>0.19600000000000001</v>
      </c>
      <c r="K267" s="62"/>
      <c r="L267" s="167">
        <v>0</v>
      </c>
      <c r="M267" s="62"/>
      <c r="N267" s="92"/>
      <c r="O267" s="34">
        <f>(100/100000)*10</f>
        <v>0.01</v>
      </c>
      <c r="P267" s="63">
        <v>67</v>
      </c>
      <c r="Q267" s="92">
        <f t="shared" si="87"/>
        <v>0.67</v>
      </c>
      <c r="R267" s="63">
        <f t="shared" si="88"/>
        <v>67</v>
      </c>
      <c r="S267" s="180">
        <f>L267+Q267</f>
        <v>0.67</v>
      </c>
      <c r="T267" s="62"/>
      <c r="U267" s="92">
        <v>0</v>
      </c>
      <c r="V267" s="62"/>
      <c r="W267" s="92"/>
      <c r="X267" s="34">
        <v>8.0000000000000002E-3</v>
      </c>
      <c r="Y267" s="363">
        <v>67</v>
      </c>
      <c r="Z267" s="92">
        <f t="shared" ref="Z267:Z269" si="131">X267*Y267</f>
        <v>0.53600000000000003</v>
      </c>
      <c r="AA267" s="214">
        <f t="shared" ref="AA267:AA269" si="132">Y267</f>
        <v>67</v>
      </c>
      <c r="AB267" s="92">
        <f>U267+Z267</f>
        <v>0.53600000000000003</v>
      </c>
      <c r="AC267" s="62"/>
      <c r="AD267" s="48">
        <f>363-43</f>
        <v>320</v>
      </c>
      <c r="AE267" s="48">
        <v>500</v>
      </c>
      <c r="AF267" s="48">
        <f>AD267*AE267</f>
        <v>160000</v>
      </c>
    </row>
    <row r="268" spans="1:32" s="48" customFormat="1">
      <c r="A268" s="57"/>
      <c r="B268" s="62" t="s">
        <v>175</v>
      </c>
      <c r="C268" s="99">
        <v>125</v>
      </c>
      <c r="D268" s="75">
        <v>0.75</v>
      </c>
      <c r="E268" s="63">
        <v>125</v>
      </c>
      <c r="F268" s="180">
        <v>0.24</v>
      </c>
      <c r="G268" s="57">
        <f t="shared" si="129"/>
        <v>100</v>
      </c>
      <c r="H268" s="260">
        <f t="shared" si="129"/>
        <v>32</v>
      </c>
      <c r="I268" s="63">
        <f t="shared" si="130"/>
        <v>0</v>
      </c>
      <c r="J268" s="92">
        <f t="shared" si="130"/>
        <v>0.51</v>
      </c>
      <c r="K268" s="62"/>
      <c r="L268" s="167">
        <v>0</v>
      </c>
      <c r="M268" s="62"/>
      <c r="N268" s="92"/>
      <c r="O268" s="34">
        <f t="shared" ref="O268:O273" si="133">(100/100000)*10</f>
        <v>0.01</v>
      </c>
      <c r="P268" s="63">
        <v>125</v>
      </c>
      <c r="Q268" s="92">
        <f t="shared" si="87"/>
        <v>1.25</v>
      </c>
      <c r="R268" s="63">
        <f t="shared" si="88"/>
        <v>125</v>
      </c>
      <c r="S268" s="180">
        <f t="shared" ref="S268:S285" si="134">L268+Q268</f>
        <v>1.25</v>
      </c>
      <c r="T268" s="62"/>
      <c r="U268" s="92"/>
      <c r="V268" s="62"/>
      <c r="W268" s="92"/>
      <c r="X268" s="34">
        <v>8.0000000000000002E-3</v>
      </c>
      <c r="Y268" s="363">
        <v>125</v>
      </c>
      <c r="Z268" s="92">
        <f t="shared" si="131"/>
        <v>1</v>
      </c>
      <c r="AA268" s="214">
        <f t="shared" si="132"/>
        <v>125</v>
      </c>
      <c r="AB268" s="92">
        <f t="shared" ref="AB268:AB285" si="135">U268+Z268</f>
        <v>1</v>
      </c>
      <c r="AC268" s="62"/>
    </row>
    <row r="269" spans="1:32" s="48" customFormat="1">
      <c r="A269" s="57"/>
      <c r="B269" s="62" t="s">
        <v>176</v>
      </c>
      <c r="C269" s="99">
        <v>201</v>
      </c>
      <c r="D269" s="75">
        <v>1.206</v>
      </c>
      <c r="E269" s="63">
        <v>201</v>
      </c>
      <c r="F269" s="180">
        <v>0.65</v>
      </c>
      <c r="G269" s="57">
        <f t="shared" si="129"/>
        <v>100.00000000000001</v>
      </c>
      <c r="H269" s="260">
        <f t="shared" si="129"/>
        <v>53.897180762852408</v>
      </c>
      <c r="I269" s="63">
        <f t="shared" si="130"/>
        <v>0</v>
      </c>
      <c r="J269" s="92">
        <f t="shared" si="130"/>
        <v>0.55599999999999994</v>
      </c>
      <c r="K269" s="62"/>
      <c r="L269" s="167">
        <v>0.03</v>
      </c>
      <c r="M269" s="62"/>
      <c r="N269" s="92"/>
      <c r="O269" s="34">
        <f t="shared" si="133"/>
        <v>0.01</v>
      </c>
      <c r="P269" s="63">
        <f>128+43</f>
        <v>171</v>
      </c>
      <c r="Q269" s="92">
        <f t="shared" si="87"/>
        <v>1.71</v>
      </c>
      <c r="R269" s="63">
        <f t="shared" si="88"/>
        <v>171</v>
      </c>
      <c r="S269" s="180">
        <f t="shared" si="134"/>
        <v>1.74</v>
      </c>
      <c r="T269" s="62"/>
      <c r="U269" s="92">
        <f>L269</f>
        <v>0.03</v>
      </c>
      <c r="V269" s="62"/>
      <c r="W269" s="92"/>
      <c r="X269" s="34">
        <v>8.0000000000000002E-3</v>
      </c>
      <c r="Y269" s="363">
        <f>128+43</f>
        <v>171</v>
      </c>
      <c r="Z269" s="92">
        <f t="shared" si="131"/>
        <v>1.3680000000000001</v>
      </c>
      <c r="AA269" s="214">
        <f t="shared" si="132"/>
        <v>171</v>
      </c>
      <c r="AB269" s="92">
        <f t="shared" si="135"/>
        <v>1.3980000000000001</v>
      </c>
      <c r="AC269" s="62"/>
    </row>
    <row r="270" spans="1:32" s="48" customFormat="1">
      <c r="A270" s="57">
        <v>11.02</v>
      </c>
      <c r="B270" s="62" t="s">
        <v>177</v>
      </c>
      <c r="C270" s="99"/>
      <c r="D270" s="75"/>
      <c r="E270" s="62"/>
      <c r="F270" s="180"/>
      <c r="G270" s="63"/>
      <c r="H270" s="260"/>
      <c r="I270" s="63"/>
      <c r="J270" s="92"/>
      <c r="K270" s="62"/>
      <c r="L270" s="167"/>
      <c r="M270" s="62"/>
      <c r="N270" s="92"/>
      <c r="O270" s="31"/>
      <c r="P270" s="63"/>
      <c r="Q270" s="92"/>
      <c r="R270" s="63"/>
      <c r="S270" s="180">
        <f t="shared" si="134"/>
        <v>0</v>
      </c>
      <c r="T270" s="62"/>
      <c r="U270" s="92"/>
      <c r="V270" s="62"/>
      <c r="W270" s="92"/>
      <c r="X270" s="31"/>
      <c r="Y270" s="214"/>
      <c r="Z270" s="92"/>
      <c r="AA270" s="62"/>
      <c r="AB270" s="92">
        <f t="shared" si="135"/>
        <v>0</v>
      </c>
      <c r="AC270" s="62"/>
    </row>
    <row r="271" spans="1:32" s="48" customFormat="1">
      <c r="A271" s="57"/>
      <c r="B271" s="62" t="s">
        <v>127</v>
      </c>
      <c r="C271" s="99">
        <v>66</v>
      </c>
      <c r="D271" s="75">
        <v>0.66</v>
      </c>
      <c r="E271" s="63">
        <v>0</v>
      </c>
      <c r="F271" s="180">
        <v>0</v>
      </c>
      <c r="G271" s="63">
        <f t="shared" si="129"/>
        <v>0</v>
      </c>
      <c r="H271" s="260">
        <f t="shared" si="129"/>
        <v>0</v>
      </c>
      <c r="I271" s="63">
        <f t="shared" si="130"/>
        <v>66</v>
      </c>
      <c r="J271" s="92">
        <f t="shared" si="130"/>
        <v>0.66</v>
      </c>
      <c r="K271" s="62"/>
      <c r="L271" s="167"/>
      <c r="M271" s="62"/>
      <c r="N271" s="92"/>
      <c r="O271" s="34">
        <f t="shared" si="133"/>
        <v>0.01</v>
      </c>
      <c r="P271" s="63">
        <v>67</v>
      </c>
      <c r="Q271" s="92">
        <f t="shared" si="87"/>
        <v>0.67</v>
      </c>
      <c r="R271" s="63">
        <f t="shared" si="88"/>
        <v>67</v>
      </c>
      <c r="S271" s="180">
        <f t="shared" si="134"/>
        <v>0.67</v>
      </c>
      <c r="T271" s="62"/>
      <c r="U271" s="92"/>
      <c r="V271" s="62"/>
      <c r="W271" s="92"/>
      <c r="X271" s="34">
        <v>5.0000000000000001E-3</v>
      </c>
      <c r="Y271" s="363">
        <v>67</v>
      </c>
      <c r="Z271" s="92">
        <f t="shared" ref="Z271:Z274" si="136">X271*Y271</f>
        <v>0.33500000000000002</v>
      </c>
      <c r="AA271" s="214">
        <f t="shared" ref="AA271:AA274" si="137">Y271</f>
        <v>67</v>
      </c>
      <c r="AB271" s="92">
        <f t="shared" si="135"/>
        <v>0.33500000000000002</v>
      </c>
      <c r="AC271" s="62"/>
    </row>
    <row r="272" spans="1:32" s="48" customFormat="1">
      <c r="A272" s="57"/>
      <c r="B272" s="62" t="s">
        <v>175</v>
      </c>
      <c r="C272" s="99">
        <v>125</v>
      </c>
      <c r="D272" s="75">
        <v>1.25</v>
      </c>
      <c r="E272" s="63">
        <v>0</v>
      </c>
      <c r="F272" s="180">
        <v>0</v>
      </c>
      <c r="G272" s="63">
        <f t="shared" si="129"/>
        <v>0</v>
      </c>
      <c r="H272" s="260">
        <f t="shared" si="129"/>
        <v>0</v>
      </c>
      <c r="I272" s="63">
        <f t="shared" si="130"/>
        <v>125</v>
      </c>
      <c r="J272" s="92">
        <f t="shared" si="130"/>
        <v>1.25</v>
      </c>
      <c r="K272" s="62"/>
      <c r="L272" s="167"/>
      <c r="M272" s="62"/>
      <c r="N272" s="92"/>
      <c r="O272" s="34">
        <f t="shared" si="133"/>
        <v>0.01</v>
      </c>
      <c r="P272" s="63">
        <v>125</v>
      </c>
      <c r="Q272" s="92">
        <f t="shared" si="87"/>
        <v>1.25</v>
      </c>
      <c r="R272" s="63">
        <f t="shared" si="88"/>
        <v>125</v>
      </c>
      <c r="S272" s="180">
        <f t="shared" si="134"/>
        <v>1.25</v>
      </c>
      <c r="T272" s="62"/>
      <c r="U272" s="92"/>
      <c r="V272" s="62"/>
      <c r="W272" s="92"/>
      <c r="X272" s="34">
        <v>5.0000000000000001E-3</v>
      </c>
      <c r="Y272" s="363">
        <v>125</v>
      </c>
      <c r="Z272" s="92">
        <f t="shared" si="136"/>
        <v>0.625</v>
      </c>
      <c r="AA272" s="214">
        <f t="shared" si="137"/>
        <v>125</v>
      </c>
      <c r="AB272" s="92">
        <f t="shared" si="135"/>
        <v>0.625</v>
      </c>
      <c r="AC272" s="62"/>
    </row>
    <row r="273" spans="1:31" s="48" customFormat="1">
      <c r="A273" s="57"/>
      <c r="B273" s="62" t="s">
        <v>176</v>
      </c>
      <c r="C273" s="99">
        <v>201</v>
      </c>
      <c r="D273" s="75">
        <v>2.0099999999999998</v>
      </c>
      <c r="E273" s="63">
        <v>0</v>
      </c>
      <c r="F273" s="180">
        <v>0</v>
      </c>
      <c r="G273" s="63">
        <f t="shared" si="129"/>
        <v>0</v>
      </c>
      <c r="H273" s="260">
        <f t="shared" si="129"/>
        <v>0</v>
      </c>
      <c r="I273" s="63">
        <f t="shared" si="130"/>
        <v>201</v>
      </c>
      <c r="J273" s="92">
        <f t="shared" si="130"/>
        <v>2.0099999999999998</v>
      </c>
      <c r="K273" s="62"/>
      <c r="L273" s="167"/>
      <c r="M273" s="62"/>
      <c r="N273" s="92"/>
      <c r="O273" s="34">
        <f t="shared" si="133"/>
        <v>0.01</v>
      </c>
      <c r="P273" s="63">
        <v>201</v>
      </c>
      <c r="Q273" s="92">
        <f t="shared" si="87"/>
        <v>2.0100000000000002</v>
      </c>
      <c r="R273" s="63">
        <f t="shared" si="88"/>
        <v>201</v>
      </c>
      <c r="S273" s="180">
        <f t="shared" si="134"/>
        <v>2.0100000000000002</v>
      </c>
      <c r="T273" s="62"/>
      <c r="U273" s="92"/>
      <c r="V273" s="62"/>
      <c r="W273" s="92"/>
      <c r="X273" s="34">
        <v>5.0000000000000001E-3</v>
      </c>
      <c r="Y273" s="363">
        <v>201</v>
      </c>
      <c r="Z273" s="92">
        <f t="shared" si="136"/>
        <v>1.0050000000000001</v>
      </c>
      <c r="AA273" s="214">
        <f t="shared" si="137"/>
        <v>201</v>
      </c>
      <c r="AB273" s="92">
        <f t="shared" si="135"/>
        <v>1.0050000000000001</v>
      </c>
      <c r="AC273" s="62"/>
      <c r="AE273" s="48">
        <f>201-171</f>
        <v>30</v>
      </c>
    </row>
    <row r="274" spans="1:31" s="48" customFormat="1">
      <c r="A274" s="57">
        <v>11.03</v>
      </c>
      <c r="B274" s="65" t="s">
        <v>178</v>
      </c>
      <c r="C274" s="65"/>
      <c r="D274" s="130"/>
      <c r="E274" s="65"/>
      <c r="F274" s="199"/>
      <c r="G274" s="65"/>
      <c r="H274" s="199"/>
      <c r="I274" s="65"/>
      <c r="J274" s="130"/>
      <c r="K274" s="65"/>
      <c r="L274" s="199"/>
      <c r="M274" s="65"/>
      <c r="N274" s="130"/>
      <c r="O274" s="34">
        <v>0.1</v>
      </c>
      <c r="P274" s="68">
        <v>17</v>
      </c>
      <c r="Q274" s="92">
        <f t="shared" si="87"/>
        <v>1.7000000000000002</v>
      </c>
      <c r="R274" s="63">
        <f t="shared" si="88"/>
        <v>17</v>
      </c>
      <c r="S274" s="180">
        <f t="shared" si="134"/>
        <v>1.7000000000000002</v>
      </c>
      <c r="T274" s="65"/>
      <c r="U274" s="130"/>
      <c r="V274" s="65"/>
      <c r="W274" s="130"/>
      <c r="X274" s="34">
        <v>0.1</v>
      </c>
      <c r="Y274" s="68">
        <v>17</v>
      </c>
      <c r="Z274" s="92">
        <f t="shared" si="136"/>
        <v>1.7000000000000002</v>
      </c>
      <c r="AA274" s="214">
        <f t="shared" si="137"/>
        <v>17</v>
      </c>
      <c r="AB274" s="92">
        <f t="shared" si="135"/>
        <v>1.7000000000000002</v>
      </c>
      <c r="AC274" s="65"/>
    </row>
    <row r="275" spans="1:31" s="48" customFormat="1">
      <c r="A275" s="57">
        <v>11.04</v>
      </c>
      <c r="B275" s="69" t="s">
        <v>179</v>
      </c>
      <c r="C275" s="69"/>
      <c r="D275" s="150"/>
      <c r="E275" s="69"/>
      <c r="F275" s="196"/>
      <c r="G275" s="69"/>
      <c r="H275" s="196"/>
      <c r="I275" s="69"/>
      <c r="J275" s="150"/>
      <c r="K275" s="69"/>
      <c r="L275" s="196"/>
      <c r="M275" s="69"/>
      <c r="N275" s="150"/>
      <c r="O275" s="70"/>
      <c r="P275" s="71"/>
      <c r="Q275" s="92"/>
      <c r="R275" s="63"/>
      <c r="S275" s="180">
        <f t="shared" si="134"/>
        <v>0</v>
      </c>
      <c r="T275" s="69"/>
      <c r="U275" s="150"/>
      <c r="V275" s="69"/>
      <c r="W275" s="150"/>
      <c r="X275" s="70"/>
      <c r="Y275" s="217"/>
      <c r="Z275" s="150"/>
      <c r="AA275" s="69"/>
      <c r="AB275" s="92">
        <f t="shared" si="135"/>
        <v>0</v>
      </c>
      <c r="AC275" s="69"/>
    </row>
    <row r="276" spans="1:31" s="48" customFormat="1" ht="25.5">
      <c r="A276" s="57"/>
      <c r="B276" s="65" t="s">
        <v>180</v>
      </c>
      <c r="C276" s="65"/>
      <c r="D276" s="130"/>
      <c r="E276" s="65"/>
      <c r="F276" s="199"/>
      <c r="G276" s="65"/>
      <c r="H276" s="199"/>
      <c r="I276" s="65"/>
      <c r="J276" s="130"/>
      <c r="K276" s="65"/>
      <c r="L276" s="199"/>
      <c r="M276" s="65"/>
      <c r="N276" s="130"/>
      <c r="O276" s="66">
        <v>0.06</v>
      </c>
      <c r="P276" s="68">
        <v>0</v>
      </c>
      <c r="Q276" s="92">
        <f t="shared" si="87"/>
        <v>0</v>
      </c>
      <c r="R276" s="63">
        <f t="shared" si="88"/>
        <v>0</v>
      </c>
      <c r="S276" s="180">
        <f t="shared" si="134"/>
        <v>0</v>
      </c>
      <c r="T276" s="65"/>
      <c r="U276" s="130"/>
      <c r="V276" s="65"/>
      <c r="W276" s="130"/>
      <c r="X276" s="66">
        <v>0.06</v>
      </c>
      <c r="Y276" s="216"/>
      <c r="Z276" s="92">
        <f>X276*Y276</f>
        <v>0</v>
      </c>
      <c r="AA276" s="214">
        <f>Y276</f>
        <v>0</v>
      </c>
      <c r="AB276" s="92">
        <f t="shared" si="135"/>
        <v>0</v>
      </c>
      <c r="AC276" s="65"/>
    </row>
    <row r="277" spans="1:31" s="48" customFormat="1" ht="25.5">
      <c r="A277" s="57"/>
      <c r="B277" s="65" t="s">
        <v>181</v>
      </c>
      <c r="C277" s="65"/>
      <c r="D277" s="130"/>
      <c r="E277" s="65"/>
      <c r="F277" s="199"/>
      <c r="G277" s="65"/>
      <c r="H277" s="199"/>
      <c r="I277" s="65"/>
      <c r="J277" s="130"/>
      <c r="K277" s="65"/>
      <c r="L277" s="199"/>
      <c r="M277" s="65"/>
      <c r="N277" s="130"/>
      <c r="O277" s="66">
        <v>0.06</v>
      </c>
      <c r="P277" s="68">
        <v>0</v>
      </c>
      <c r="Q277" s="92">
        <f t="shared" si="87"/>
        <v>0</v>
      </c>
      <c r="R277" s="63">
        <f t="shared" si="88"/>
        <v>0</v>
      </c>
      <c r="S277" s="180">
        <f t="shared" si="134"/>
        <v>0</v>
      </c>
      <c r="T277" s="65"/>
      <c r="U277" s="130"/>
      <c r="V277" s="65"/>
      <c r="W277" s="130"/>
      <c r="X277" s="66">
        <v>0.06</v>
      </c>
      <c r="Y277" s="216"/>
      <c r="Z277" s="92">
        <f>X277*Y277</f>
        <v>0</v>
      </c>
      <c r="AA277" s="214">
        <f>Y277</f>
        <v>0</v>
      </c>
      <c r="AB277" s="92">
        <f t="shared" si="135"/>
        <v>0</v>
      </c>
      <c r="AC277" s="65"/>
    </row>
    <row r="278" spans="1:31" s="48" customFormat="1">
      <c r="A278" s="57"/>
      <c r="B278" s="69" t="s">
        <v>182</v>
      </c>
      <c r="C278" s="69"/>
      <c r="D278" s="150"/>
      <c r="E278" s="69"/>
      <c r="F278" s="196"/>
      <c r="G278" s="69"/>
      <c r="H278" s="196"/>
      <c r="I278" s="69"/>
      <c r="J278" s="150"/>
      <c r="K278" s="69"/>
      <c r="L278" s="196"/>
      <c r="M278" s="69"/>
      <c r="N278" s="150"/>
      <c r="O278" s="70"/>
      <c r="P278" s="71"/>
      <c r="Q278" s="92"/>
      <c r="R278" s="63"/>
      <c r="S278" s="180">
        <f t="shared" si="134"/>
        <v>0</v>
      </c>
      <c r="T278" s="69"/>
      <c r="U278" s="150"/>
      <c r="V278" s="69"/>
      <c r="W278" s="150"/>
      <c r="X278" s="70"/>
      <c r="Y278" s="217"/>
      <c r="Z278" s="150"/>
      <c r="AA278" s="69"/>
      <c r="AB278" s="92">
        <f t="shared" si="135"/>
        <v>0</v>
      </c>
      <c r="AC278" s="69"/>
    </row>
    <row r="279" spans="1:31" s="48" customFormat="1" ht="38.25">
      <c r="A279" s="57">
        <v>11.05</v>
      </c>
      <c r="B279" s="62" t="s">
        <v>183</v>
      </c>
      <c r="C279" s="62"/>
      <c r="D279" s="92"/>
      <c r="E279" s="62"/>
      <c r="F279" s="180"/>
      <c r="G279" s="62"/>
      <c r="H279" s="167"/>
      <c r="I279" s="62"/>
      <c r="J279" s="92"/>
      <c r="K279" s="62"/>
      <c r="L279" s="167"/>
      <c r="M279" s="62"/>
      <c r="N279" s="92"/>
      <c r="O279" s="31"/>
      <c r="P279" s="63"/>
      <c r="Q279" s="92"/>
      <c r="R279" s="63"/>
      <c r="S279" s="180">
        <f t="shared" si="134"/>
        <v>0</v>
      </c>
      <c r="T279" s="62"/>
      <c r="U279" s="92"/>
      <c r="V279" s="62"/>
      <c r="W279" s="92"/>
      <c r="X279" s="31"/>
      <c r="Y279" s="214"/>
      <c r="Z279" s="92"/>
      <c r="AA279" s="62"/>
      <c r="AB279" s="92">
        <f t="shared" si="135"/>
        <v>0</v>
      </c>
      <c r="AC279" s="62"/>
    </row>
    <row r="280" spans="1:31" s="48" customFormat="1">
      <c r="A280" s="57"/>
      <c r="B280" s="62" t="s">
        <v>127</v>
      </c>
      <c r="C280" s="99">
        <v>6</v>
      </c>
      <c r="D280" s="75">
        <v>4.8000000000000001E-2</v>
      </c>
      <c r="E280" s="63">
        <v>0</v>
      </c>
      <c r="F280" s="180">
        <v>0</v>
      </c>
      <c r="G280" s="57">
        <f t="shared" ref="G280:H282" si="138">E280/C280%</f>
        <v>0</v>
      </c>
      <c r="H280" s="260">
        <f t="shared" si="138"/>
        <v>0</v>
      </c>
      <c r="I280" s="63">
        <f t="shared" ref="I280:J282" si="139">C280-E280</f>
        <v>6</v>
      </c>
      <c r="J280" s="92">
        <f t="shared" si="139"/>
        <v>4.8000000000000001E-2</v>
      </c>
      <c r="K280" s="62"/>
      <c r="L280" s="167">
        <f>J280</f>
        <v>4.8000000000000001E-2</v>
      </c>
      <c r="M280" s="62"/>
      <c r="N280" s="92"/>
      <c r="O280" s="34">
        <f t="shared" ref="O280:O282" si="140">(100/100000)*10</f>
        <v>0.01</v>
      </c>
      <c r="P280" s="63">
        <v>1</v>
      </c>
      <c r="Q280" s="92">
        <f t="shared" si="87"/>
        <v>0.01</v>
      </c>
      <c r="R280" s="63">
        <f t="shared" si="88"/>
        <v>1</v>
      </c>
      <c r="S280" s="180">
        <f t="shared" si="134"/>
        <v>5.8000000000000003E-2</v>
      </c>
      <c r="T280" s="62"/>
      <c r="U280" s="92">
        <f>L280</f>
        <v>4.8000000000000001E-2</v>
      </c>
      <c r="V280" s="62"/>
      <c r="W280" s="92"/>
      <c r="X280" s="34">
        <v>8.0000000000000002E-3</v>
      </c>
      <c r="Y280" s="363">
        <v>1</v>
      </c>
      <c r="Z280" s="92">
        <f t="shared" ref="Z280:Z282" si="141">X280*Y280</f>
        <v>8.0000000000000002E-3</v>
      </c>
      <c r="AA280" s="214">
        <f t="shared" ref="AA280:AA282" si="142">Y280</f>
        <v>1</v>
      </c>
      <c r="AB280" s="92">
        <f t="shared" si="135"/>
        <v>5.6000000000000001E-2</v>
      </c>
      <c r="AC280" s="62"/>
    </row>
    <row r="281" spans="1:31" s="48" customFormat="1">
      <c r="A281" s="57"/>
      <c r="B281" s="62" t="s">
        <v>175</v>
      </c>
      <c r="C281" s="99">
        <v>6</v>
      </c>
      <c r="D281" s="75">
        <v>4.8000000000000001E-2</v>
      </c>
      <c r="E281" s="63">
        <v>0</v>
      </c>
      <c r="F281" s="180">
        <v>0</v>
      </c>
      <c r="G281" s="57">
        <f t="shared" si="138"/>
        <v>0</v>
      </c>
      <c r="H281" s="260">
        <f t="shared" si="138"/>
        <v>0</v>
      </c>
      <c r="I281" s="63">
        <f t="shared" si="139"/>
        <v>6</v>
      </c>
      <c r="J281" s="92">
        <f t="shared" si="139"/>
        <v>4.8000000000000001E-2</v>
      </c>
      <c r="K281" s="62"/>
      <c r="L281" s="167">
        <f>J281</f>
        <v>4.8000000000000001E-2</v>
      </c>
      <c r="M281" s="62"/>
      <c r="N281" s="92"/>
      <c r="O281" s="34">
        <f t="shared" si="140"/>
        <v>0.01</v>
      </c>
      <c r="P281" s="63">
        <v>1</v>
      </c>
      <c r="Q281" s="92">
        <f t="shared" ref="Q281:Q335" si="143">O281*P281</f>
        <v>0.01</v>
      </c>
      <c r="R281" s="63">
        <f t="shared" ref="R281:S344" si="144">K281+M281+P281</f>
        <v>1</v>
      </c>
      <c r="S281" s="180">
        <f t="shared" si="134"/>
        <v>5.8000000000000003E-2</v>
      </c>
      <c r="T281" s="62"/>
      <c r="U281" s="92">
        <f>L281</f>
        <v>4.8000000000000001E-2</v>
      </c>
      <c r="V281" s="62"/>
      <c r="W281" s="92"/>
      <c r="X281" s="34">
        <v>8.0000000000000002E-3</v>
      </c>
      <c r="Y281" s="363">
        <v>1</v>
      </c>
      <c r="Z281" s="92">
        <f t="shared" si="141"/>
        <v>8.0000000000000002E-3</v>
      </c>
      <c r="AA281" s="214">
        <f t="shared" si="142"/>
        <v>1</v>
      </c>
      <c r="AB281" s="92">
        <f t="shared" si="135"/>
        <v>5.6000000000000001E-2</v>
      </c>
      <c r="AC281" s="62"/>
    </row>
    <row r="282" spans="1:31" s="48" customFormat="1">
      <c r="A282" s="57"/>
      <c r="B282" s="62" t="s">
        <v>176</v>
      </c>
      <c r="C282" s="99">
        <v>6</v>
      </c>
      <c r="D282" s="75">
        <v>4.8000000000000001E-2</v>
      </c>
      <c r="E282" s="63">
        <v>0</v>
      </c>
      <c r="F282" s="180">
        <v>0</v>
      </c>
      <c r="G282" s="57">
        <f t="shared" si="138"/>
        <v>0</v>
      </c>
      <c r="H282" s="260">
        <f t="shared" si="138"/>
        <v>0</v>
      </c>
      <c r="I282" s="63">
        <f t="shared" si="139"/>
        <v>6</v>
      </c>
      <c r="J282" s="92">
        <f t="shared" si="139"/>
        <v>4.8000000000000001E-2</v>
      </c>
      <c r="K282" s="62"/>
      <c r="L282" s="167">
        <f>J282</f>
        <v>4.8000000000000001E-2</v>
      </c>
      <c r="M282" s="62"/>
      <c r="N282" s="92"/>
      <c r="O282" s="34">
        <f t="shared" si="140"/>
        <v>0.01</v>
      </c>
      <c r="P282" s="63">
        <v>2</v>
      </c>
      <c r="Q282" s="92">
        <f t="shared" si="143"/>
        <v>0.02</v>
      </c>
      <c r="R282" s="63">
        <f t="shared" si="144"/>
        <v>2</v>
      </c>
      <c r="S282" s="180">
        <f t="shared" si="134"/>
        <v>6.8000000000000005E-2</v>
      </c>
      <c r="T282" s="62"/>
      <c r="U282" s="92">
        <f>L282</f>
        <v>4.8000000000000001E-2</v>
      </c>
      <c r="V282" s="62"/>
      <c r="W282" s="92"/>
      <c r="X282" s="34">
        <v>8.0000000000000002E-3</v>
      </c>
      <c r="Y282" s="363">
        <v>2</v>
      </c>
      <c r="Z282" s="92">
        <f t="shared" si="141"/>
        <v>1.6E-2</v>
      </c>
      <c r="AA282" s="214">
        <f t="shared" si="142"/>
        <v>2</v>
      </c>
      <c r="AB282" s="92">
        <f t="shared" si="135"/>
        <v>6.4000000000000001E-2</v>
      </c>
      <c r="AC282" s="62"/>
    </row>
    <row r="283" spans="1:31" s="48" customFormat="1">
      <c r="A283" s="57"/>
      <c r="B283" s="69" t="s">
        <v>184</v>
      </c>
      <c r="C283" s="121"/>
      <c r="D283" s="426"/>
      <c r="E283" s="69"/>
      <c r="F283" s="196"/>
      <c r="G283" s="69"/>
      <c r="H283" s="196"/>
      <c r="I283" s="69"/>
      <c r="J283" s="150"/>
      <c r="K283" s="69"/>
      <c r="L283" s="196"/>
      <c r="M283" s="69"/>
      <c r="N283" s="150"/>
      <c r="O283" s="70"/>
      <c r="P283" s="71"/>
      <c r="Q283" s="92"/>
      <c r="R283" s="63"/>
      <c r="S283" s="180">
        <f t="shared" si="134"/>
        <v>0</v>
      </c>
      <c r="T283" s="69"/>
      <c r="U283" s="150"/>
      <c r="V283" s="69"/>
      <c r="W283" s="150"/>
      <c r="X283" s="70"/>
      <c r="Y283" s="217"/>
      <c r="Z283" s="150"/>
      <c r="AA283" s="69"/>
      <c r="AB283" s="92">
        <f t="shared" si="135"/>
        <v>0</v>
      </c>
      <c r="AC283" s="69"/>
    </row>
    <row r="284" spans="1:31" s="48" customFormat="1">
      <c r="A284" s="57">
        <v>11.06</v>
      </c>
      <c r="B284" s="62" t="s">
        <v>185</v>
      </c>
      <c r="C284" s="112"/>
      <c r="D284" s="75"/>
      <c r="E284" s="62"/>
      <c r="F284" s="180"/>
      <c r="G284" s="62"/>
      <c r="H284" s="167"/>
      <c r="I284" s="62"/>
      <c r="J284" s="92"/>
      <c r="K284" s="62"/>
      <c r="L284" s="167"/>
      <c r="M284" s="62"/>
      <c r="N284" s="92"/>
      <c r="O284" s="31"/>
      <c r="P284" s="63"/>
      <c r="Q284" s="92"/>
      <c r="R284" s="63"/>
      <c r="S284" s="180">
        <f t="shared" si="134"/>
        <v>0</v>
      </c>
      <c r="T284" s="62"/>
      <c r="U284" s="92"/>
      <c r="V284" s="62"/>
      <c r="W284" s="92"/>
      <c r="X284" s="31"/>
      <c r="Y284" s="214"/>
      <c r="Z284" s="92"/>
      <c r="AA284" s="62"/>
      <c r="AB284" s="92">
        <f t="shared" si="135"/>
        <v>0</v>
      </c>
      <c r="AC284" s="62"/>
    </row>
    <row r="285" spans="1:31" s="48" customFormat="1">
      <c r="A285" s="57">
        <v>11.07</v>
      </c>
      <c r="B285" s="62" t="s">
        <v>186</v>
      </c>
      <c r="C285" s="99">
        <v>33</v>
      </c>
      <c r="D285" s="75">
        <v>0.52800000000000002</v>
      </c>
      <c r="E285" s="63">
        <v>0</v>
      </c>
      <c r="F285" s="180">
        <v>0</v>
      </c>
      <c r="G285" s="57">
        <f t="shared" ref="G285:H286" si="145">E285/C285%</f>
        <v>0</v>
      </c>
      <c r="H285" s="260">
        <f t="shared" si="145"/>
        <v>0</v>
      </c>
      <c r="I285" s="63">
        <f t="shared" ref="I285:J285" si="146">C285-E285</f>
        <v>33</v>
      </c>
      <c r="J285" s="92">
        <f t="shared" si="146"/>
        <v>0.52800000000000002</v>
      </c>
      <c r="K285" s="62"/>
      <c r="L285" s="167">
        <f>J285</f>
        <v>0.52800000000000002</v>
      </c>
      <c r="M285" s="62"/>
      <c r="N285" s="92"/>
      <c r="O285" s="34">
        <v>1.6E-2</v>
      </c>
      <c r="P285" s="63">
        <v>60</v>
      </c>
      <c r="Q285" s="92">
        <f t="shared" si="143"/>
        <v>0.96</v>
      </c>
      <c r="R285" s="63">
        <f t="shared" si="144"/>
        <v>60</v>
      </c>
      <c r="S285" s="180">
        <f t="shared" si="134"/>
        <v>1.488</v>
      </c>
      <c r="T285" s="62"/>
      <c r="U285" s="92">
        <f>L285</f>
        <v>0.52800000000000002</v>
      </c>
      <c r="V285" s="62"/>
      <c r="W285" s="92"/>
      <c r="X285" s="34">
        <v>1.6E-2</v>
      </c>
      <c r="Y285" s="214">
        <v>60</v>
      </c>
      <c r="Z285" s="92">
        <f>X285*Y285</f>
        <v>0.96</v>
      </c>
      <c r="AA285" s="214">
        <f>Y285</f>
        <v>60</v>
      </c>
      <c r="AB285" s="92">
        <f t="shared" si="135"/>
        <v>1.488</v>
      </c>
      <c r="AC285" s="62"/>
    </row>
    <row r="286" spans="1:31" s="269" customFormat="1">
      <c r="A286" s="265"/>
      <c r="B286" s="302" t="s">
        <v>109</v>
      </c>
      <c r="C286" s="325">
        <f>SUM(C267:C285)</f>
        <v>835</v>
      </c>
      <c r="D286" s="326">
        <f>SUM(D267:D285)</f>
        <v>6.9440000000000008</v>
      </c>
      <c r="E286" s="325">
        <f>SUM(E267:E285)</f>
        <v>392</v>
      </c>
      <c r="F286" s="326">
        <f>SUM(F267:F285)</f>
        <v>1.0900000000000001</v>
      </c>
      <c r="G286" s="265">
        <f t="shared" si="145"/>
        <v>46.946107784431142</v>
      </c>
      <c r="H286" s="265">
        <f t="shared" si="145"/>
        <v>15.697004608294932</v>
      </c>
      <c r="I286" s="325">
        <f>SUM(I267:I285)</f>
        <v>443</v>
      </c>
      <c r="J286" s="326">
        <f>SUM(J267:J285)</f>
        <v>5.854000000000001</v>
      </c>
      <c r="K286" s="325">
        <f t="shared" ref="K286:M286" si="147">SUM(K267:K285)</f>
        <v>0</v>
      </c>
      <c r="L286" s="326">
        <f>SUM(L266:L285)</f>
        <v>0.70199999999999996</v>
      </c>
      <c r="M286" s="325">
        <f t="shared" si="147"/>
        <v>0</v>
      </c>
      <c r="N286" s="326">
        <f>SUM(N266:N285)</f>
        <v>0</v>
      </c>
      <c r="O286" s="302"/>
      <c r="P286" s="325">
        <f t="shared" ref="P286:V286" si="148">SUM(P267:P285)</f>
        <v>837</v>
      </c>
      <c r="Q286" s="326">
        <f>SUM(Q266:Q285)</f>
        <v>10.260000000000002</v>
      </c>
      <c r="R286" s="325">
        <f t="shared" si="148"/>
        <v>837</v>
      </c>
      <c r="S286" s="326">
        <f>SUM(S266:S285)</f>
        <v>10.961999999999998</v>
      </c>
      <c r="T286" s="325">
        <f t="shared" si="148"/>
        <v>0</v>
      </c>
      <c r="U286" s="326">
        <f>SUM(U266:U285)</f>
        <v>0.70199999999999996</v>
      </c>
      <c r="V286" s="325">
        <f t="shared" si="148"/>
        <v>0</v>
      </c>
      <c r="W286" s="326">
        <f>SUM(W266:W285)</f>
        <v>0</v>
      </c>
      <c r="X286" s="302"/>
      <c r="Y286" s="373">
        <f t="shared" ref="Y286:AA286" si="149">SUM(Y267:Y285)</f>
        <v>837</v>
      </c>
      <c r="Z286" s="326">
        <f>SUM(Z266:Z285)</f>
        <v>7.5609999999999999</v>
      </c>
      <c r="AA286" s="325">
        <f t="shared" si="149"/>
        <v>837</v>
      </c>
      <c r="AB286" s="326">
        <f>SUM(AB266:AB285)</f>
        <v>8.2629999999999999</v>
      </c>
      <c r="AC286" s="302"/>
    </row>
    <row r="287" spans="1:31" s="48" customFormat="1">
      <c r="A287" s="60">
        <v>12</v>
      </c>
      <c r="B287" s="58" t="s">
        <v>187</v>
      </c>
      <c r="C287" s="58"/>
      <c r="D287" s="52"/>
      <c r="E287" s="58"/>
      <c r="F287" s="181"/>
      <c r="G287" s="58"/>
      <c r="H287" s="169"/>
      <c r="I287" s="58"/>
      <c r="J287" s="52"/>
      <c r="K287" s="58"/>
      <c r="L287" s="169"/>
      <c r="M287" s="58"/>
      <c r="N287" s="52"/>
      <c r="O287" s="59"/>
      <c r="P287" s="54"/>
      <c r="Q287" s="92"/>
      <c r="R287" s="63"/>
      <c r="S287" s="180"/>
      <c r="T287" s="58"/>
      <c r="U287" s="52"/>
      <c r="V287" s="58"/>
      <c r="W287" s="52"/>
      <c r="X287" s="59"/>
      <c r="Y287" s="213"/>
      <c r="Z287" s="52"/>
      <c r="AA287" s="58"/>
      <c r="AB287" s="52"/>
      <c r="AC287" s="58"/>
    </row>
    <row r="288" spans="1:31" s="48" customFormat="1">
      <c r="A288" s="57">
        <v>12.01</v>
      </c>
      <c r="B288" s="58" t="s">
        <v>188</v>
      </c>
      <c r="C288" s="58"/>
      <c r="D288" s="52"/>
      <c r="E288" s="58"/>
      <c r="F288" s="181"/>
      <c r="G288" s="58"/>
      <c r="H288" s="169"/>
      <c r="I288" s="58"/>
      <c r="J288" s="52"/>
      <c r="K288" s="58"/>
      <c r="L288" s="169"/>
      <c r="M288" s="58"/>
      <c r="N288" s="52"/>
      <c r="O288" s="59"/>
      <c r="P288" s="54"/>
      <c r="Q288" s="92"/>
      <c r="R288" s="63"/>
      <c r="S288" s="180"/>
      <c r="T288" s="58"/>
      <c r="U288" s="52"/>
      <c r="V288" s="58"/>
      <c r="W288" s="52"/>
      <c r="X288" s="59"/>
      <c r="Y288" s="213"/>
      <c r="Z288" s="52"/>
      <c r="AA288" s="58"/>
      <c r="AB288" s="52"/>
      <c r="AC288" s="58"/>
    </row>
    <row r="289" spans="1:32" s="48" customFormat="1">
      <c r="A289" s="57"/>
      <c r="B289" s="122" t="s">
        <v>189</v>
      </c>
      <c r="C289" s="108">
        <v>2</v>
      </c>
      <c r="D289" s="110">
        <v>6.3360000000000003</v>
      </c>
      <c r="E289" s="123">
        <v>2</v>
      </c>
      <c r="F289" s="198">
        <v>3.5</v>
      </c>
      <c r="G289" s="57">
        <f t="shared" ref="G289:H300" si="150">E289/C289%</f>
        <v>100</v>
      </c>
      <c r="H289" s="260">
        <f t="shared" si="150"/>
        <v>55.23989898989899</v>
      </c>
      <c r="I289" s="63">
        <f t="shared" ref="I289:J299" si="151">C289-E289</f>
        <v>0</v>
      </c>
      <c r="J289" s="92">
        <f t="shared" si="151"/>
        <v>2.8360000000000003</v>
      </c>
      <c r="K289" s="122"/>
      <c r="L289" s="174">
        <f>J289</f>
        <v>2.8360000000000003</v>
      </c>
      <c r="M289" s="122"/>
      <c r="N289" s="171"/>
      <c r="O289" s="114">
        <f>30360/100000</f>
        <v>0.30359999999999998</v>
      </c>
      <c r="P289" s="123">
        <v>2</v>
      </c>
      <c r="Q289" s="92">
        <f>O289*P289*12</f>
        <v>7.2863999999999995</v>
      </c>
      <c r="R289" s="63">
        <f t="shared" si="144"/>
        <v>2</v>
      </c>
      <c r="S289" s="180">
        <f>L289+N289+Q289</f>
        <v>10.122399999999999</v>
      </c>
      <c r="T289" s="122"/>
      <c r="U289" s="171">
        <f>L289</f>
        <v>2.8360000000000003</v>
      </c>
      <c r="V289" s="122"/>
      <c r="W289" s="171"/>
      <c r="X289" s="114">
        <v>0.29039999999999999</v>
      </c>
      <c r="Y289" s="123">
        <v>2</v>
      </c>
      <c r="Z289" s="92">
        <f>X289*Y289*12</f>
        <v>6.9695999999999998</v>
      </c>
      <c r="AA289" s="214">
        <f t="shared" ref="AA289:AA292" si="152">Y289</f>
        <v>2</v>
      </c>
      <c r="AB289" s="92">
        <f>U289+W289+Z289</f>
        <v>9.8056000000000001</v>
      </c>
      <c r="AC289" s="122"/>
      <c r="AD289" s="48">
        <v>24000</v>
      </c>
      <c r="AE289" s="48">
        <v>2400</v>
      </c>
      <c r="AF289" s="48">
        <f>AD289+AE289</f>
        <v>26400</v>
      </c>
    </row>
    <row r="290" spans="1:32" s="48" customFormat="1">
      <c r="A290" s="57"/>
      <c r="B290" s="122" t="s">
        <v>190</v>
      </c>
      <c r="C290" s="108">
        <v>2</v>
      </c>
      <c r="D290" s="110">
        <v>4.2</v>
      </c>
      <c r="E290" s="123">
        <v>2</v>
      </c>
      <c r="F290" s="198">
        <v>2.5</v>
      </c>
      <c r="G290" s="57">
        <f t="shared" si="150"/>
        <v>100</v>
      </c>
      <c r="H290" s="260">
        <f t="shared" si="150"/>
        <v>59.523809523809518</v>
      </c>
      <c r="I290" s="63">
        <f t="shared" si="151"/>
        <v>0</v>
      </c>
      <c r="J290" s="92">
        <f t="shared" si="151"/>
        <v>1.7000000000000002</v>
      </c>
      <c r="K290" s="122"/>
      <c r="L290" s="174">
        <f>J290</f>
        <v>1.7000000000000002</v>
      </c>
      <c r="M290" s="122"/>
      <c r="N290" s="171"/>
      <c r="O290" s="114">
        <f>19000/100000</f>
        <v>0.19</v>
      </c>
      <c r="P290" s="123">
        <v>2</v>
      </c>
      <c r="Q290" s="92">
        <f t="shared" ref="Q290:Q293" si="153">O290*P290*12</f>
        <v>4.5600000000000005</v>
      </c>
      <c r="R290" s="63">
        <f t="shared" si="144"/>
        <v>2</v>
      </c>
      <c r="S290" s="180">
        <f t="shared" ref="S290:S299" si="154">L290+N290+Q290</f>
        <v>6.2600000000000007</v>
      </c>
      <c r="T290" s="122"/>
      <c r="U290" s="171">
        <f>L290</f>
        <v>1.7000000000000002</v>
      </c>
      <c r="V290" s="122"/>
      <c r="W290" s="171"/>
      <c r="X290" s="114">
        <v>0.1515</v>
      </c>
      <c r="Y290" s="123">
        <v>2</v>
      </c>
      <c r="Z290" s="92">
        <f t="shared" ref="Z290:Z293" si="155">X290*Y290*12</f>
        <v>3.6360000000000001</v>
      </c>
      <c r="AA290" s="214">
        <f t="shared" si="152"/>
        <v>2</v>
      </c>
      <c r="AB290" s="92">
        <f t="shared" ref="AB290:AB299" si="156">U290+W290+Z290</f>
        <v>5.3360000000000003</v>
      </c>
      <c r="AC290" s="122"/>
    </row>
    <row r="291" spans="1:32" s="48" customFormat="1">
      <c r="A291" s="57"/>
      <c r="B291" s="122" t="s">
        <v>191</v>
      </c>
      <c r="C291" s="108">
        <v>1</v>
      </c>
      <c r="D291" s="110">
        <v>2.1120000000000001</v>
      </c>
      <c r="E291" s="123">
        <v>1</v>
      </c>
      <c r="F291" s="198">
        <v>0.67</v>
      </c>
      <c r="G291" s="57">
        <f t="shared" si="150"/>
        <v>100</v>
      </c>
      <c r="H291" s="260">
        <f t="shared" si="150"/>
        <v>31.723484848484851</v>
      </c>
      <c r="I291" s="63">
        <f t="shared" si="151"/>
        <v>0</v>
      </c>
      <c r="J291" s="92">
        <f>D291-F291</f>
        <v>1.4420000000000002</v>
      </c>
      <c r="K291" s="122"/>
      <c r="L291" s="174">
        <f>J291</f>
        <v>1.4420000000000002</v>
      </c>
      <c r="M291" s="122"/>
      <c r="N291" s="171"/>
      <c r="O291" s="114">
        <f>20250/100000</f>
        <v>0.20250000000000001</v>
      </c>
      <c r="P291" s="123">
        <v>1</v>
      </c>
      <c r="Q291" s="92">
        <f t="shared" si="153"/>
        <v>2.4300000000000002</v>
      </c>
      <c r="R291" s="63">
        <f t="shared" si="144"/>
        <v>1</v>
      </c>
      <c r="S291" s="180">
        <f t="shared" si="154"/>
        <v>3.8720000000000003</v>
      </c>
      <c r="T291" s="122"/>
      <c r="U291" s="171">
        <f>L291</f>
        <v>1.4420000000000002</v>
      </c>
      <c r="V291" s="122"/>
      <c r="W291" s="171"/>
      <c r="X291" s="114">
        <v>0.19359999999999999</v>
      </c>
      <c r="Y291" s="123">
        <v>1</v>
      </c>
      <c r="Z291" s="92">
        <f t="shared" si="155"/>
        <v>2.3231999999999999</v>
      </c>
      <c r="AA291" s="214">
        <f t="shared" si="152"/>
        <v>1</v>
      </c>
      <c r="AB291" s="92">
        <f t="shared" si="156"/>
        <v>3.7652000000000001</v>
      </c>
      <c r="AC291" s="122"/>
    </row>
    <row r="292" spans="1:32" s="48" customFormat="1">
      <c r="A292" s="57"/>
      <c r="B292" s="122" t="s">
        <v>192</v>
      </c>
      <c r="C292" s="108">
        <v>0</v>
      </c>
      <c r="D292" s="110">
        <v>0</v>
      </c>
      <c r="E292" s="123">
        <v>0</v>
      </c>
      <c r="F292" s="198">
        <v>0</v>
      </c>
      <c r="G292" s="57" t="e">
        <f t="shared" si="150"/>
        <v>#DIV/0!</v>
      </c>
      <c r="H292" s="260" t="e">
        <f t="shared" si="150"/>
        <v>#DIV/0!</v>
      </c>
      <c r="I292" s="63">
        <f t="shared" si="151"/>
        <v>0</v>
      </c>
      <c r="J292" s="92">
        <f t="shared" si="151"/>
        <v>0</v>
      </c>
      <c r="K292" s="122"/>
      <c r="L292" s="174"/>
      <c r="M292" s="122"/>
      <c r="N292" s="171"/>
      <c r="O292" s="114">
        <f>16450/100000</f>
        <v>0.16450000000000001</v>
      </c>
      <c r="P292" s="123">
        <v>1</v>
      </c>
      <c r="Q292" s="92">
        <f t="shared" si="153"/>
        <v>1.9740000000000002</v>
      </c>
      <c r="R292" s="63">
        <f t="shared" si="144"/>
        <v>1</v>
      </c>
      <c r="S292" s="180">
        <f t="shared" si="154"/>
        <v>1.9740000000000002</v>
      </c>
      <c r="T292" s="122"/>
      <c r="U292" s="171"/>
      <c r="V292" s="122"/>
      <c r="W292" s="171"/>
      <c r="X292" s="114">
        <f>16450/100000</f>
        <v>0.16450000000000001</v>
      </c>
      <c r="Y292" s="226"/>
      <c r="Z292" s="92">
        <f t="shared" si="155"/>
        <v>0</v>
      </c>
      <c r="AA292" s="214">
        <f t="shared" si="152"/>
        <v>0</v>
      </c>
      <c r="AB292" s="92">
        <f t="shared" si="156"/>
        <v>0</v>
      </c>
      <c r="AC292" s="122"/>
    </row>
    <row r="293" spans="1:32" s="48" customFormat="1" ht="25.5">
      <c r="A293" s="57"/>
      <c r="B293" s="122" t="s">
        <v>193</v>
      </c>
      <c r="C293" s="108">
        <v>1</v>
      </c>
      <c r="D293" s="110">
        <v>1.8480000000000001</v>
      </c>
      <c r="E293" s="123">
        <v>1</v>
      </c>
      <c r="F293" s="198">
        <v>0.89</v>
      </c>
      <c r="G293" s="57">
        <f t="shared" si="150"/>
        <v>100</v>
      </c>
      <c r="H293" s="260">
        <f t="shared" si="150"/>
        <v>48.160173160173159</v>
      </c>
      <c r="I293" s="63">
        <f t="shared" si="151"/>
        <v>0</v>
      </c>
      <c r="J293" s="92">
        <f t="shared" si="151"/>
        <v>0.95800000000000007</v>
      </c>
      <c r="K293" s="122"/>
      <c r="L293" s="174">
        <f>J293</f>
        <v>0.95800000000000007</v>
      </c>
      <c r="M293" s="122"/>
      <c r="N293" s="171"/>
      <c r="O293" s="124">
        <f>17700/100000</f>
        <v>0.17699999999999999</v>
      </c>
      <c r="P293" s="123">
        <v>1</v>
      </c>
      <c r="Q293" s="92">
        <f t="shared" si="153"/>
        <v>2.1239999999999997</v>
      </c>
      <c r="R293" s="63">
        <f t="shared" si="144"/>
        <v>1</v>
      </c>
      <c r="S293" s="180">
        <f t="shared" si="154"/>
        <v>3.0819999999999999</v>
      </c>
      <c r="T293" s="122"/>
      <c r="U293" s="171">
        <f>L293</f>
        <v>0.95800000000000007</v>
      </c>
      <c r="V293" s="122"/>
      <c r="W293" s="171"/>
      <c r="X293" s="124">
        <v>0.1694</v>
      </c>
      <c r="Y293" s="123">
        <v>1</v>
      </c>
      <c r="Z293" s="92">
        <f t="shared" si="155"/>
        <v>2.0327999999999999</v>
      </c>
      <c r="AA293" s="214">
        <f>Y293</f>
        <v>1</v>
      </c>
      <c r="AB293" s="92">
        <f t="shared" si="156"/>
        <v>2.9908000000000001</v>
      </c>
      <c r="AC293" s="122"/>
    </row>
    <row r="294" spans="1:32" s="48" customFormat="1">
      <c r="A294" s="57">
        <v>12.02</v>
      </c>
      <c r="B294" s="122" t="s">
        <v>194</v>
      </c>
      <c r="C294" s="108">
        <v>0</v>
      </c>
      <c r="D294" s="110">
        <v>0</v>
      </c>
      <c r="E294" s="123">
        <v>0</v>
      </c>
      <c r="F294" s="198">
        <v>0</v>
      </c>
      <c r="G294" s="57" t="e">
        <f t="shared" si="150"/>
        <v>#DIV/0!</v>
      </c>
      <c r="H294" s="260" t="e">
        <f t="shared" si="150"/>
        <v>#DIV/0!</v>
      </c>
      <c r="I294" s="63">
        <f t="shared" si="151"/>
        <v>0</v>
      </c>
      <c r="J294" s="92">
        <f t="shared" si="151"/>
        <v>0</v>
      </c>
      <c r="K294" s="122"/>
      <c r="L294" s="174"/>
      <c r="M294" s="122"/>
      <c r="N294" s="171"/>
      <c r="O294" s="103">
        <v>1</v>
      </c>
      <c r="P294" s="123">
        <v>1</v>
      </c>
      <c r="Q294" s="92">
        <f t="shared" si="143"/>
        <v>1</v>
      </c>
      <c r="R294" s="63">
        <f t="shared" si="144"/>
        <v>1</v>
      </c>
      <c r="S294" s="180">
        <f t="shared" si="154"/>
        <v>1</v>
      </c>
      <c r="T294" s="122"/>
      <c r="U294" s="171"/>
      <c r="V294" s="122"/>
      <c r="W294" s="171"/>
      <c r="X294" s="103">
        <v>1</v>
      </c>
      <c r="Y294" s="226"/>
      <c r="Z294" s="92">
        <f t="shared" ref="Z294:Z299" si="157">X294*Y294</f>
        <v>0</v>
      </c>
      <c r="AA294" s="214">
        <f t="shared" ref="AA294:AA299" si="158">Y294</f>
        <v>0</v>
      </c>
      <c r="AB294" s="92">
        <f t="shared" si="156"/>
        <v>0</v>
      </c>
      <c r="AC294" s="122"/>
    </row>
    <row r="295" spans="1:32" s="48" customFormat="1">
      <c r="A295" s="57">
        <f>+A294+0.01</f>
        <v>12.03</v>
      </c>
      <c r="B295" s="122" t="s">
        <v>294</v>
      </c>
      <c r="C295" s="108">
        <v>0</v>
      </c>
      <c r="D295" s="110">
        <v>0</v>
      </c>
      <c r="E295" s="123">
        <v>0</v>
      </c>
      <c r="F295" s="198">
        <v>0</v>
      </c>
      <c r="G295" s="57" t="e">
        <f t="shared" si="150"/>
        <v>#DIV/0!</v>
      </c>
      <c r="H295" s="260" t="e">
        <f t="shared" si="150"/>
        <v>#DIV/0!</v>
      </c>
      <c r="I295" s="63">
        <f t="shared" si="151"/>
        <v>0</v>
      </c>
      <c r="J295" s="92">
        <f t="shared" si="151"/>
        <v>0</v>
      </c>
      <c r="K295" s="122"/>
      <c r="L295" s="174"/>
      <c r="M295" s="122"/>
      <c r="N295" s="171"/>
      <c r="O295" s="103">
        <v>1</v>
      </c>
      <c r="P295" s="123">
        <v>1</v>
      </c>
      <c r="Q295" s="92">
        <f t="shared" si="143"/>
        <v>1</v>
      </c>
      <c r="R295" s="63">
        <f t="shared" si="144"/>
        <v>1</v>
      </c>
      <c r="S295" s="180">
        <f t="shared" si="154"/>
        <v>1</v>
      </c>
      <c r="T295" s="122"/>
      <c r="U295" s="171"/>
      <c r="V295" s="122"/>
      <c r="W295" s="171"/>
      <c r="X295" s="103">
        <v>1</v>
      </c>
      <c r="Y295" s="363"/>
      <c r="Z295" s="92">
        <f t="shared" si="157"/>
        <v>0</v>
      </c>
      <c r="AA295" s="214">
        <f t="shared" si="158"/>
        <v>0</v>
      </c>
      <c r="AB295" s="92">
        <f t="shared" si="156"/>
        <v>0</v>
      </c>
      <c r="AC295" s="122"/>
    </row>
    <row r="296" spans="1:32" s="48" customFormat="1">
      <c r="A296" s="57">
        <f t="shared" ref="A296:A299" si="159">+A295+0.01</f>
        <v>12.04</v>
      </c>
      <c r="B296" s="62" t="s">
        <v>195</v>
      </c>
      <c r="C296" s="99">
        <v>1</v>
      </c>
      <c r="D296" s="75">
        <v>0.5</v>
      </c>
      <c r="E296" s="63">
        <v>1</v>
      </c>
      <c r="F296" s="180">
        <v>0</v>
      </c>
      <c r="G296" s="57">
        <f t="shared" si="150"/>
        <v>100</v>
      </c>
      <c r="H296" s="260">
        <f t="shared" si="150"/>
        <v>0</v>
      </c>
      <c r="I296" s="63">
        <f t="shared" si="151"/>
        <v>0</v>
      </c>
      <c r="J296" s="92">
        <f t="shared" si="151"/>
        <v>0.5</v>
      </c>
      <c r="K296" s="62"/>
      <c r="L296" s="167"/>
      <c r="M296" s="62"/>
      <c r="N296" s="92"/>
      <c r="O296" s="103">
        <v>0.5</v>
      </c>
      <c r="P296" s="63">
        <v>1</v>
      </c>
      <c r="Q296" s="92">
        <f t="shared" si="143"/>
        <v>0.5</v>
      </c>
      <c r="R296" s="63">
        <f t="shared" si="144"/>
        <v>1</v>
      </c>
      <c r="S296" s="180">
        <f t="shared" si="154"/>
        <v>0.5</v>
      </c>
      <c r="T296" s="62"/>
      <c r="U296" s="92"/>
      <c r="V296" s="62"/>
      <c r="W296" s="92"/>
      <c r="X296" s="103">
        <v>0.5</v>
      </c>
      <c r="Y296" s="123">
        <v>1</v>
      </c>
      <c r="Z296" s="92">
        <f t="shared" si="157"/>
        <v>0.5</v>
      </c>
      <c r="AA296" s="214">
        <f t="shared" si="158"/>
        <v>1</v>
      </c>
      <c r="AB296" s="92">
        <f t="shared" si="156"/>
        <v>0.5</v>
      </c>
      <c r="AC296" s="62"/>
    </row>
    <row r="297" spans="1:32" s="48" customFormat="1">
      <c r="A297" s="57">
        <f t="shared" si="159"/>
        <v>12.049999999999999</v>
      </c>
      <c r="B297" s="122" t="s">
        <v>196</v>
      </c>
      <c r="C297" s="108">
        <v>1</v>
      </c>
      <c r="D297" s="110">
        <v>0.3</v>
      </c>
      <c r="E297" s="123">
        <v>1</v>
      </c>
      <c r="F297" s="198">
        <v>0</v>
      </c>
      <c r="G297" s="57">
        <f t="shared" si="150"/>
        <v>100</v>
      </c>
      <c r="H297" s="260">
        <f t="shared" si="150"/>
        <v>0</v>
      </c>
      <c r="I297" s="63">
        <f t="shared" si="151"/>
        <v>0</v>
      </c>
      <c r="J297" s="92">
        <f t="shared" si="151"/>
        <v>0.3</v>
      </c>
      <c r="K297" s="122"/>
      <c r="L297" s="174"/>
      <c r="M297" s="122"/>
      <c r="N297" s="171"/>
      <c r="O297" s="103">
        <v>0.3</v>
      </c>
      <c r="P297" s="123">
        <v>1</v>
      </c>
      <c r="Q297" s="92">
        <f t="shared" si="143"/>
        <v>0.3</v>
      </c>
      <c r="R297" s="63">
        <f t="shared" si="144"/>
        <v>1</v>
      </c>
      <c r="S297" s="180">
        <f t="shared" si="154"/>
        <v>0.3</v>
      </c>
      <c r="T297" s="122"/>
      <c r="U297" s="171"/>
      <c r="V297" s="122"/>
      <c r="W297" s="171"/>
      <c r="X297" s="103">
        <v>0.3</v>
      </c>
      <c r="Y297" s="226">
        <v>1</v>
      </c>
      <c r="Z297" s="92">
        <f t="shared" si="157"/>
        <v>0.3</v>
      </c>
      <c r="AA297" s="214">
        <f t="shared" si="158"/>
        <v>1</v>
      </c>
      <c r="AB297" s="92">
        <f t="shared" si="156"/>
        <v>0.3</v>
      </c>
      <c r="AC297" s="122"/>
    </row>
    <row r="298" spans="1:32" s="48" customFormat="1">
      <c r="A298" s="57">
        <f t="shared" si="159"/>
        <v>12.059999999999999</v>
      </c>
      <c r="B298" s="122" t="s">
        <v>197</v>
      </c>
      <c r="C298" s="108">
        <v>0</v>
      </c>
      <c r="D298" s="110">
        <v>0</v>
      </c>
      <c r="E298" s="123">
        <v>0</v>
      </c>
      <c r="F298" s="198">
        <v>0</v>
      </c>
      <c r="G298" s="57" t="e">
        <f t="shared" si="150"/>
        <v>#DIV/0!</v>
      </c>
      <c r="H298" s="260" t="e">
        <f t="shared" si="150"/>
        <v>#DIV/0!</v>
      </c>
      <c r="I298" s="63">
        <f t="shared" si="151"/>
        <v>0</v>
      </c>
      <c r="J298" s="92">
        <f t="shared" si="151"/>
        <v>0</v>
      </c>
      <c r="K298" s="122"/>
      <c r="L298" s="174"/>
      <c r="M298" s="122"/>
      <c r="N298" s="171"/>
      <c r="O298" s="103">
        <v>0.1</v>
      </c>
      <c r="P298" s="123">
        <v>1</v>
      </c>
      <c r="Q298" s="92">
        <f t="shared" si="143"/>
        <v>0.1</v>
      </c>
      <c r="R298" s="63">
        <f t="shared" si="144"/>
        <v>1</v>
      </c>
      <c r="S298" s="180">
        <f t="shared" si="154"/>
        <v>0.1</v>
      </c>
      <c r="T298" s="122"/>
      <c r="U298" s="171"/>
      <c r="V298" s="122"/>
      <c r="W298" s="171"/>
      <c r="X298" s="103">
        <v>0.1</v>
      </c>
      <c r="Y298" s="226"/>
      <c r="Z298" s="92">
        <f t="shared" si="157"/>
        <v>0</v>
      </c>
      <c r="AA298" s="214">
        <f t="shared" si="158"/>
        <v>0</v>
      </c>
      <c r="AB298" s="92">
        <f t="shared" si="156"/>
        <v>0</v>
      </c>
      <c r="AC298" s="122"/>
    </row>
    <row r="299" spans="1:32" s="48" customFormat="1">
      <c r="A299" s="57">
        <f t="shared" si="159"/>
        <v>12.069999999999999</v>
      </c>
      <c r="B299" s="64" t="s">
        <v>198</v>
      </c>
      <c r="C299" s="99">
        <v>0</v>
      </c>
      <c r="D299" s="75">
        <v>0</v>
      </c>
      <c r="E299" s="63">
        <v>0</v>
      </c>
      <c r="F299" s="180">
        <v>0</v>
      </c>
      <c r="G299" s="57" t="e">
        <f t="shared" si="150"/>
        <v>#DIV/0!</v>
      </c>
      <c r="H299" s="260" t="e">
        <f t="shared" si="150"/>
        <v>#DIV/0!</v>
      </c>
      <c r="I299" s="63">
        <f t="shared" si="151"/>
        <v>0</v>
      </c>
      <c r="J299" s="92">
        <f t="shared" si="151"/>
        <v>0</v>
      </c>
      <c r="K299" s="64"/>
      <c r="L299" s="180"/>
      <c r="M299" s="64"/>
      <c r="N299" s="92"/>
      <c r="O299" s="103">
        <v>0.1</v>
      </c>
      <c r="P299" s="63">
        <v>1</v>
      </c>
      <c r="Q299" s="92">
        <f t="shared" si="143"/>
        <v>0.1</v>
      </c>
      <c r="R299" s="63">
        <f t="shared" si="144"/>
        <v>1</v>
      </c>
      <c r="S299" s="180">
        <f t="shared" si="154"/>
        <v>0.1</v>
      </c>
      <c r="T299" s="64"/>
      <c r="U299" s="92"/>
      <c r="V299" s="64"/>
      <c r="W299" s="92"/>
      <c r="X299" s="103">
        <v>0.1</v>
      </c>
      <c r="Y299" s="215"/>
      <c r="Z299" s="92">
        <f t="shared" si="157"/>
        <v>0</v>
      </c>
      <c r="AA299" s="214">
        <f t="shared" si="158"/>
        <v>0</v>
      </c>
      <c r="AB299" s="92">
        <f t="shared" si="156"/>
        <v>0</v>
      </c>
      <c r="AC299" s="64"/>
    </row>
    <row r="300" spans="1:32" s="269" customFormat="1">
      <c r="A300" s="265"/>
      <c r="B300" s="302" t="s">
        <v>109</v>
      </c>
      <c r="C300" s="325">
        <f>SUM(C289:C299)</f>
        <v>8</v>
      </c>
      <c r="D300" s="326">
        <f>SUM(D289:D299)</f>
        <v>15.296000000000003</v>
      </c>
      <c r="E300" s="325">
        <f>SUM(E289:E299)</f>
        <v>8</v>
      </c>
      <c r="F300" s="326">
        <f>SUM(F289:F299)</f>
        <v>7.56</v>
      </c>
      <c r="G300" s="265">
        <f t="shared" si="150"/>
        <v>100</v>
      </c>
      <c r="H300" s="265">
        <f t="shared" si="150"/>
        <v>49.424686192468606</v>
      </c>
      <c r="I300" s="325">
        <f>SUM(I289:I299)</f>
        <v>0</v>
      </c>
      <c r="J300" s="326">
        <f>SUM(J289:J299)</f>
        <v>7.7360000000000007</v>
      </c>
      <c r="K300" s="325">
        <f t="shared" ref="K300:M300" si="160">SUM(K289:K299)</f>
        <v>0</v>
      </c>
      <c r="L300" s="326">
        <f>SUM(L289:L299)</f>
        <v>6.9360000000000008</v>
      </c>
      <c r="M300" s="325">
        <f t="shared" si="160"/>
        <v>0</v>
      </c>
      <c r="N300" s="326">
        <f>SUM(N289:N299)</f>
        <v>0</v>
      </c>
      <c r="O300" s="302"/>
      <c r="P300" s="325">
        <f t="shared" ref="P300:V300" si="161">SUM(P289:P299)</f>
        <v>13</v>
      </c>
      <c r="Q300" s="326">
        <f>SUM(Q289:Q299)</f>
        <v>21.374400000000001</v>
      </c>
      <c r="R300" s="325">
        <f t="shared" si="161"/>
        <v>13</v>
      </c>
      <c r="S300" s="326">
        <f>SUM(S289:S299)</f>
        <v>28.310400000000005</v>
      </c>
      <c r="T300" s="325">
        <f t="shared" si="161"/>
        <v>0</v>
      </c>
      <c r="U300" s="326">
        <f>SUM(U289:U299)</f>
        <v>6.9360000000000008</v>
      </c>
      <c r="V300" s="325">
        <f t="shared" si="161"/>
        <v>0</v>
      </c>
      <c r="W300" s="326">
        <f>SUM(W289:W299)</f>
        <v>0</v>
      </c>
      <c r="X300" s="302"/>
      <c r="Y300" s="373">
        <f t="shared" ref="Y300:AA300" si="162">SUM(Y289:Y299)</f>
        <v>8</v>
      </c>
      <c r="Z300" s="326">
        <f>SUM(Z289:Z299)</f>
        <v>15.7616</v>
      </c>
      <c r="AA300" s="325">
        <f t="shared" si="162"/>
        <v>8</v>
      </c>
      <c r="AB300" s="326">
        <f>SUM(AB289:AB299)</f>
        <v>22.697600000000001</v>
      </c>
      <c r="AC300" s="302"/>
    </row>
    <row r="301" spans="1:32" s="48" customFormat="1">
      <c r="A301" s="60">
        <v>13</v>
      </c>
      <c r="B301" s="58" t="s">
        <v>199</v>
      </c>
      <c r="C301" s="58"/>
      <c r="D301" s="52"/>
      <c r="E301" s="58"/>
      <c r="F301" s="181"/>
      <c r="G301" s="58"/>
      <c r="H301" s="169"/>
      <c r="I301" s="58"/>
      <c r="J301" s="52"/>
      <c r="K301" s="58"/>
      <c r="L301" s="169"/>
      <c r="M301" s="58"/>
      <c r="N301" s="52"/>
      <c r="O301" s="59"/>
      <c r="P301" s="54"/>
      <c r="Q301" s="92"/>
      <c r="R301" s="63"/>
      <c r="S301" s="180"/>
      <c r="T301" s="58"/>
      <c r="U301" s="52"/>
      <c r="V301" s="58"/>
      <c r="W301" s="52"/>
      <c r="X301" s="59"/>
      <c r="Y301" s="213"/>
      <c r="Z301" s="52"/>
      <c r="AA301" s="58"/>
      <c r="AB301" s="52"/>
      <c r="AC301" s="58"/>
    </row>
    <row r="302" spans="1:32" s="48" customFormat="1">
      <c r="A302" s="57">
        <v>13.01</v>
      </c>
      <c r="B302" s="62" t="s">
        <v>200</v>
      </c>
      <c r="C302" s="99">
        <v>4</v>
      </c>
      <c r="D302" s="75">
        <v>12.672000000000001</v>
      </c>
      <c r="E302" s="63">
        <v>3</v>
      </c>
      <c r="F302" s="180">
        <v>4.96</v>
      </c>
      <c r="G302" s="57">
        <f t="shared" ref="G302:H309" si="163">E302/C302%</f>
        <v>75</v>
      </c>
      <c r="H302" s="260">
        <f t="shared" si="163"/>
        <v>39.141414141414138</v>
      </c>
      <c r="I302" s="63">
        <f t="shared" ref="I302:J308" si="164">C302-E302</f>
        <v>1</v>
      </c>
      <c r="J302" s="92">
        <f t="shared" si="164"/>
        <v>7.7120000000000006</v>
      </c>
      <c r="K302" s="62"/>
      <c r="L302" s="167">
        <v>2.98</v>
      </c>
      <c r="M302" s="62"/>
      <c r="N302" s="92"/>
      <c r="O302" s="114">
        <f>30360/100000</f>
        <v>0.30359999999999998</v>
      </c>
      <c r="P302" s="63">
        <v>4</v>
      </c>
      <c r="Q302" s="92">
        <f>O302*P302*12</f>
        <v>14.572799999999999</v>
      </c>
      <c r="R302" s="63">
        <f t="shared" si="144"/>
        <v>4</v>
      </c>
      <c r="S302" s="180">
        <f>L302+N302+Q302</f>
        <v>17.552799999999998</v>
      </c>
      <c r="T302" s="62"/>
      <c r="U302" s="92">
        <v>2.98</v>
      </c>
      <c r="V302" s="62"/>
      <c r="W302" s="92"/>
      <c r="X302" s="114">
        <v>0.29039999999999999</v>
      </c>
      <c r="Y302" s="214">
        <v>4</v>
      </c>
      <c r="Z302" s="92">
        <f>X302*Y302*12</f>
        <v>13.9392</v>
      </c>
      <c r="AA302" s="214">
        <f t="shared" ref="AA302:AA308" si="165">Y302</f>
        <v>4</v>
      </c>
      <c r="AB302" s="92">
        <f>U302+W302+Z302</f>
        <v>16.9192</v>
      </c>
      <c r="AC302" s="62"/>
    </row>
    <row r="303" spans="1:32" s="48" customFormat="1">
      <c r="A303" s="57">
        <f t="shared" ref="A303:A308" si="166">+A302+0.01</f>
        <v>13.02</v>
      </c>
      <c r="B303" s="122" t="s">
        <v>194</v>
      </c>
      <c r="C303" s="108">
        <v>0</v>
      </c>
      <c r="D303" s="110">
        <v>0</v>
      </c>
      <c r="E303" s="123">
        <v>0</v>
      </c>
      <c r="F303" s="198">
        <v>0</v>
      </c>
      <c r="G303" s="57" t="e">
        <f t="shared" si="163"/>
        <v>#DIV/0!</v>
      </c>
      <c r="H303" s="260" t="e">
        <f t="shared" si="163"/>
        <v>#DIV/0!</v>
      </c>
      <c r="I303" s="63">
        <f t="shared" si="164"/>
        <v>0</v>
      </c>
      <c r="J303" s="92">
        <f t="shared" si="164"/>
        <v>0</v>
      </c>
      <c r="K303" s="122"/>
      <c r="L303" s="174"/>
      <c r="M303" s="122"/>
      <c r="N303" s="171"/>
      <c r="O303" s="114">
        <v>0.1</v>
      </c>
      <c r="P303" s="123">
        <v>4</v>
      </c>
      <c r="Q303" s="92">
        <f t="shared" si="143"/>
        <v>0.4</v>
      </c>
      <c r="R303" s="63">
        <f t="shared" si="144"/>
        <v>4</v>
      </c>
      <c r="S303" s="180">
        <f t="shared" ref="S303:S308" si="167">L303+N303+Q303</f>
        <v>0.4</v>
      </c>
      <c r="T303" s="122"/>
      <c r="U303" s="171"/>
      <c r="V303" s="122"/>
      <c r="W303" s="171"/>
      <c r="X303" s="114">
        <v>0.1</v>
      </c>
      <c r="Y303" s="226"/>
      <c r="Z303" s="92">
        <f t="shared" ref="Z303:Z308" si="168">X303*Y303</f>
        <v>0</v>
      </c>
      <c r="AA303" s="214">
        <f t="shared" si="165"/>
        <v>0</v>
      </c>
      <c r="AB303" s="92">
        <f t="shared" ref="AB303:AB308" si="169">U303+W303+Z303</f>
        <v>0</v>
      </c>
      <c r="AC303" s="122"/>
    </row>
    <row r="304" spans="1:32" s="48" customFormat="1">
      <c r="A304" s="57">
        <f t="shared" si="166"/>
        <v>13.03</v>
      </c>
      <c r="B304" s="122" t="s">
        <v>294</v>
      </c>
      <c r="C304" s="108">
        <v>0</v>
      </c>
      <c r="D304" s="110">
        <v>0</v>
      </c>
      <c r="E304" s="123">
        <v>0</v>
      </c>
      <c r="F304" s="198">
        <v>0</v>
      </c>
      <c r="G304" s="57" t="e">
        <f t="shared" si="163"/>
        <v>#DIV/0!</v>
      </c>
      <c r="H304" s="260" t="e">
        <f t="shared" si="163"/>
        <v>#DIV/0!</v>
      </c>
      <c r="I304" s="63">
        <f t="shared" si="164"/>
        <v>0</v>
      </c>
      <c r="J304" s="92">
        <f t="shared" si="164"/>
        <v>0</v>
      </c>
      <c r="K304" s="122"/>
      <c r="L304" s="174"/>
      <c r="M304" s="122"/>
      <c r="N304" s="171"/>
      <c r="O304" s="114">
        <v>0.1</v>
      </c>
      <c r="P304" s="123">
        <v>4</v>
      </c>
      <c r="Q304" s="92">
        <f t="shared" si="143"/>
        <v>0.4</v>
      </c>
      <c r="R304" s="63">
        <f t="shared" si="144"/>
        <v>4</v>
      </c>
      <c r="S304" s="180">
        <f t="shared" si="167"/>
        <v>0.4</v>
      </c>
      <c r="T304" s="122"/>
      <c r="U304" s="171"/>
      <c r="V304" s="122"/>
      <c r="W304" s="171"/>
      <c r="X304" s="114">
        <v>0.1</v>
      </c>
      <c r="Y304" s="226"/>
      <c r="Z304" s="92">
        <f t="shared" si="168"/>
        <v>0</v>
      </c>
      <c r="AA304" s="214">
        <f t="shared" si="165"/>
        <v>0</v>
      </c>
      <c r="AB304" s="92">
        <f t="shared" si="169"/>
        <v>0</v>
      </c>
      <c r="AC304" s="122"/>
    </row>
    <row r="305" spans="1:29" s="48" customFormat="1">
      <c r="A305" s="57">
        <f t="shared" si="166"/>
        <v>13.04</v>
      </c>
      <c r="B305" s="62" t="s">
        <v>195</v>
      </c>
      <c r="C305" s="99">
        <v>4</v>
      </c>
      <c r="D305" s="75">
        <v>0.4</v>
      </c>
      <c r="E305" s="63">
        <v>4</v>
      </c>
      <c r="F305" s="180">
        <v>0.4</v>
      </c>
      <c r="G305" s="57">
        <f t="shared" si="163"/>
        <v>100</v>
      </c>
      <c r="H305" s="260">
        <f t="shared" si="163"/>
        <v>100</v>
      </c>
      <c r="I305" s="63">
        <f t="shared" si="164"/>
        <v>0</v>
      </c>
      <c r="J305" s="92">
        <f t="shared" si="164"/>
        <v>0</v>
      </c>
      <c r="K305" s="62"/>
      <c r="L305" s="167"/>
      <c r="M305" s="62"/>
      <c r="N305" s="92"/>
      <c r="O305" s="114">
        <v>0.1</v>
      </c>
      <c r="P305" s="63">
        <v>4</v>
      </c>
      <c r="Q305" s="92">
        <f t="shared" si="143"/>
        <v>0.4</v>
      </c>
      <c r="R305" s="63">
        <f t="shared" si="144"/>
        <v>4</v>
      </c>
      <c r="S305" s="180">
        <f t="shared" si="167"/>
        <v>0.4</v>
      </c>
      <c r="T305" s="62"/>
      <c r="U305" s="92"/>
      <c r="V305" s="62"/>
      <c r="W305" s="92"/>
      <c r="X305" s="114">
        <v>0.1</v>
      </c>
      <c r="Y305" s="363">
        <v>4</v>
      </c>
      <c r="Z305" s="92">
        <f t="shared" si="168"/>
        <v>0.4</v>
      </c>
      <c r="AA305" s="214">
        <f t="shared" si="165"/>
        <v>4</v>
      </c>
      <c r="AB305" s="92">
        <f t="shared" si="169"/>
        <v>0.4</v>
      </c>
      <c r="AC305" s="62"/>
    </row>
    <row r="306" spans="1:29" s="48" customFormat="1">
      <c r="A306" s="57">
        <f t="shared" si="166"/>
        <v>13.049999999999999</v>
      </c>
      <c r="B306" s="122" t="s">
        <v>201</v>
      </c>
      <c r="C306" s="108">
        <v>4</v>
      </c>
      <c r="D306" s="110">
        <v>0.48</v>
      </c>
      <c r="E306" s="123">
        <v>4</v>
      </c>
      <c r="F306" s="198">
        <v>0.48</v>
      </c>
      <c r="G306" s="57">
        <f t="shared" si="163"/>
        <v>100</v>
      </c>
      <c r="H306" s="260">
        <f t="shared" si="163"/>
        <v>100</v>
      </c>
      <c r="I306" s="63">
        <f t="shared" si="164"/>
        <v>0</v>
      </c>
      <c r="J306" s="92">
        <f t="shared" si="164"/>
        <v>0</v>
      </c>
      <c r="K306" s="122"/>
      <c r="L306" s="174"/>
      <c r="M306" s="122"/>
      <c r="N306" s="171"/>
      <c r="O306" s="114">
        <f>0.01*12</f>
        <v>0.12</v>
      </c>
      <c r="P306" s="123">
        <v>4</v>
      </c>
      <c r="Q306" s="92">
        <f t="shared" si="143"/>
        <v>0.48</v>
      </c>
      <c r="R306" s="63">
        <f t="shared" si="144"/>
        <v>4</v>
      </c>
      <c r="S306" s="180">
        <f t="shared" si="167"/>
        <v>0.48</v>
      </c>
      <c r="T306" s="122"/>
      <c r="U306" s="171"/>
      <c r="V306" s="122"/>
      <c r="W306" s="171"/>
      <c r="X306" s="114">
        <f>0.01*12</f>
        <v>0.12</v>
      </c>
      <c r="Y306" s="123">
        <v>4</v>
      </c>
      <c r="Z306" s="92">
        <f t="shared" si="168"/>
        <v>0.48</v>
      </c>
      <c r="AA306" s="214">
        <f t="shared" si="165"/>
        <v>4</v>
      </c>
      <c r="AB306" s="92">
        <f t="shared" si="169"/>
        <v>0.48</v>
      </c>
      <c r="AC306" s="122"/>
    </row>
    <row r="307" spans="1:29" s="48" customFormat="1">
      <c r="A307" s="57">
        <f t="shared" si="166"/>
        <v>13.059999999999999</v>
      </c>
      <c r="B307" s="122" t="s">
        <v>197</v>
      </c>
      <c r="C307" s="108">
        <v>0</v>
      </c>
      <c r="D307" s="110">
        <v>0</v>
      </c>
      <c r="E307" s="123">
        <v>0</v>
      </c>
      <c r="F307" s="198">
        <v>0</v>
      </c>
      <c r="G307" s="57" t="e">
        <f t="shared" si="163"/>
        <v>#DIV/0!</v>
      </c>
      <c r="H307" s="260" t="e">
        <f t="shared" si="163"/>
        <v>#DIV/0!</v>
      </c>
      <c r="I307" s="63">
        <f t="shared" si="164"/>
        <v>0</v>
      </c>
      <c r="J307" s="92">
        <f t="shared" si="164"/>
        <v>0</v>
      </c>
      <c r="K307" s="122"/>
      <c r="L307" s="174"/>
      <c r="M307" s="122"/>
      <c r="N307" s="171"/>
      <c r="O307" s="114">
        <v>0.03</v>
      </c>
      <c r="P307" s="123">
        <v>4</v>
      </c>
      <c r="Q307" s="92">
        <f t="shared" si="143"/>
        <v>0.12</v>
      </c>
      <c r="R307" s="63">
        <f t="shared" si="144"/>
        <v>4</v>
      </c>
      <c r="S307" s="180">
        <f t="shared" si="167"/>
        <v>0.12</v>
      </c>
      <c r="T307" s="122"/>
      <c r="U307" s="171"/>
      <c r="V307" s="122"/>
      <c r="W307" s="171"/>
      <c r="X307" s="114">
        <v>0.03</v>
      </c>
      <c r="Y307" s="226"/>
      <c r="Z307" s="92">
        <f t="shared" si="168"/>
        <v>0</v>
      </c>
      <c r="AA307" s="214">
        <f t="shared" si="165"/>
        <v>0</v>
      </c>
      <c r="AB307" s="92">
        <f t="shared" si="169"/>
        <v>0</v>
      </c>
      <c r="AC307" s="122"/>
    </row>
    <row r="308" spans="1:29" s="48" customFormat="1">
      <c r="A308" s="57">
        <f t="shared" si="166"/>
        <v>13.069999999999999</v>
      </c>
      <c r="B308" s="64" t="s">
        <v>198</v>
      </c>
      <c r="C308" s="99">
        <v>0</v>
      </c>
      <c r="D308" s="75">
        <v>0</v>
      </c>
      <c r="E308" s="63">
        <v>0</v>
      </c>
      <c r="F308" s="180">
        <v>0</v>
      </c>
      <c r="G308" s="57" t="e">
        <f t="shared" si="163"/>
        <v>#DIV/0!</v>
      </c>
      <c r="H308" s="260" t="e">
        <f t="shared" si="163"/>
        <v>#DIV/0!</v>
      </c>
      <c r="I308" s="63">
        <f t="shared" si="164"/>
        <v>0</v>
      </c>
      <c r="J308" s="92">
        <f t="shared" si="164"/>
        <v>0</v>
      </c>
      <c r="K308" s="64"/>
      <c r="L308" s="180"/>
      <c r="M308" s="64"/>
      <c r="N308" s="92"/>
      <c r="O308" s="114">
        <v>0.02</v>
      </c>
      <c r="P308" s="63">
        <v>4</v>
      </c>
      <c r="Q308" s="92">
        <f t="shared" si="143"/>
        <v>0.08</v>
      </c>
      <c r="R308" s="63">
        <f t="shared" si="144"/>
        <v>4</v>
      </c>
      <c r="S308" s="180">
        <f t="shared" si="167"/>
        <v>0.08</v>
      </c>
      <c r="T308" s="64"/>
      <c r="U308" s="92"/>
      <c r="V308" s="64"/>
      <c r="W308" s="92"/>
      <c r="X308" s="114">
        <v>0.02</v>
      </c>
      <c r="Y308" s="215"/>
      <c r="Z308" s="92">
        <f t="shared" si="168"/>
        <v>0</v>
      </c>
      <c r="AA308" s="214">
        <f t="shared" si="165"/>
        <v>0</v>
      </c>
      <c r="AB308" s="92">
        <f t="shared" si="169"/>
        <v>0</v>
      </c>
      <c r="AC308" s="64"/>
    </row>
    <row r="309" spans="1:29" s="269" customFormat="1">
      <c r="A309" s="265"/>
      <c r="B309" s="302" t="s">
        <v>109</v>
      </c>
      <c r="C309" s="325">
        <f>SUM(C302:C308)</f>
        <v>12</v>
      </c>
      <c r="D309" s="326">
        <f>SUM(D302:D308)</f>
        <v>13.552000000000001</v>
      </c>
      <c r="E309" s="325">
        <f>SUM(E302:E308)</f>
        <v>11</v>
      </c>
      <c r="F309" s="326">
        <f>SUM(F302:F308)</f>
        <v>5.84</v>
      </c>
      <c r="G309" s="265">
        <f t="shared" si="163"/>
        <v>91.666666666666671</v>
      </c>
      <c r="H309" s="265">
        <f t="shared" si="163"/>
        <v>43.09327036599764</v>
      </c>
      <c r="I309" s="325">
        <f>SUM(I302:I308)</f>
        <v>1</v>
      </c>
      <c r="J309" s="326">
        <f>SUM(J302:J308)</f>
        <v>7.7120000000000006</v>
      </c>
      <c r="K309" s="325">
        <f t="shared" ref="K309:M309" si="170">SUM(K302:K308)</f>
        <v>0</v>
      </c>
      <c r="L309" s="326">
        <f>SUM(L302:L308)</f>
        <v>2.98</v>
      </c>
      <c r="M309" s="325">
        <f t="shared" si="170"/>
        <v>0</v>
      </c>
      <c r="N309" s="326">
        <f>SUM(N302:N308)</f>
        <v>0</v>
      </c>
      <c r="O309" s="302"/>
      <c r="P309" s="325">
        <f t="shared" ref="P309:R309" si="171">SUM(P302:P308)</f>
        <v>28</v>
      </c>
      <c r="Q309" s="326">
        <f>SUM(Q302:Q308)</f>
        <v>16.4528</v>
      </c>
      <c r="R309" s="325">
        <f t="shared" si="171"/>
        <v>28</v>
      </c>
      <c r="S309" s="326">
        <f>SUM(S302:S308)</f>
        <v>19.432799999999993</v>
      </c>
      <c r="T309" s="325">
        <f t="shared" ref="T309" si="172">SUM(T302:T308)</f>
        <v>0</v>
      </c>
      <c r="U309" s="326">
        <f>SUM(U302:U308)</f>
        <v>2.98</v>
      </c>
      <c r="V309" s="325">
        <f t="shared" ref="V309" si="173">SUM(V302:V308)</f>
        <v>0</v>
      </c>
      <c r="W309" s="326">
        <f>SUM(W302:W308)</f>
        <v>0</v>
      </c>
      <c r="X309" s="302"/>
      <c r="Y309" s="373">
        <f t="shared" ref="Y309" si="174">SUM(Y302:Y308)</f>
        <v>12</v>
      </c>
      <c r="Z309" s="326">
        <f>SUM(Z302:Z308)</f>
        <v>14.8192</v>
      </c>
      <c r="AA309" s="325">
        <f t="shared" ref="AA309" si="175">SUM(AA302:AA308)</f>
        <v>12</v>
      </c>
      <c r="AB309" s="326">
        <f>SUM(AB302:AB308)</f>
        <v>17.799199999999999</v>
      </c>
      <c r="AC309" s="302"/>
    </row>
    <row r="310" spans="1:29" s="48" customFormat="1">
      <c r="A310" s="60">
        <v>14</v>
      </c>
      <c r="B310" s="58" t="s">
        <v>202</v>
      </c>
      <c r="C310" s="58"/>
      <c r="D310" s="52"/>
      <c r="E310" s="58"/>
      <c r="F310" s="181"/>
      <c r="G310" s="58"/>
      <c r="H310" s="169"/>
      <c r="I310" s="58"/>
      <c r="J310" s="52"/>
      <c r="K310" s="58"/>
      <c r="L310" s="169"/>
      <c r="M310" s="58"/>
      <c r="N310" s="52"/>
      <c r="O310" s="59"/>
      <c r="P310" s="54"/>
      <c r="Q310" s="92"/>
      <c r="R310" s="63"/>
      <c r="S310" s="180"/>
      <c r="T310" s="58"/>
      <c r="U310" s="52"/>
      <c r="V310" s="58"/>
      <c r="W310" s="52"/>
      <c r="X310" s="59"/>
      <c r="Y310" s="213"/>
      <c r="Z310" s="52"/>
      <c r="AA310" s="58"/>
      <c r="AB310" s="52"/>
      <c r="AC310" s="58"/>
    </row>
    <row r="311" spans="1:29" s="48" customFormat="1" ht="25.5">
      <c r="A311" s="57">
        <v>14.01</v>
      </c>
      <c r="B311" s="62" t="s">
        <v>203</v>
      </c>
      <c r="C311" s="62"/>
      <c r="D311" s="92"/>
      <c r="E311" s="62"/>
      <c r="F311" s="180"/>
      <c r="G311" s="62"/>
      <c r="H311" s="167"/>
      <c r="I311" s="62"/>
      <c r="J311" s="92"/>
      <c r="K311" s="62"/>
      <c r="L311" s="167"/>
      <c r="M311" s="62"/>
      <c r="N311" s="92"/>
      <c r="O311" s="31"/>
      <c r="P311" s="63"/>
      <c r="Q311" s="92"/>
      <c r="R311" s="63"/>
      <c r="S311" s="180"/>
      <c r="T311" s="62"/>
      <c r="U311" s="92"/>
      <c r="V311" s="62"/>
      <c r="W311" s="92"/>
      <c r="X311" s="31"/>
      <c r="Y311" s="214"/>
      <c r="Z311" s="92"/>
      <c r="AA311" s="62"/>
      <c r="AB311" s="92"/>
      <c r="AC311" s="62"/>
    </row>
    <row r="312" spans="1:29" s="102" customFormat="1">
      <c r="A312" s="57"/>
      <c r="B312" s="62" t="s">
        <v>204</v>
      </c>
      <c r="C312" s="62"/>
      <c r="D312" s="92"/>
      <c r="E312" s="62"/>
      <c r="F312" s="180"/>
      <c r="G312" s="62"/>
      <c r="H312" s="167"/>
      <c r="I312" s="62"/>
      <c r="J312" s="92"/>
      <c r="K312" s="62"/>
      <c r="L312" s="167"/>
      <c r="M312" s="62"/>
      <c r="N312" s="92"/>
      <c r="O312" s="92"/>
      <c r="P312" s="63"/>
      <c r="Q312" s="92">
        <v>53</v>
      </c>
      <c r="R312" s="63">
        <f t="shared" si="144"/>
        <v>0</v>
      </c>
      <c r="S312" s="180">
        <f>L312+N312+Q312</f>
        <v>53</v>
      </c>
      <c r="T312" s="62"/>
      <c r="U312" s="92"/>
      <c r="V312" s="62"/>
      <c r="W312" s="92"/>
      <c r="X312" s="92"/>
      <c r="Y312" s="214"/>
      <c r="Z312" s="92">
        <v>50</v>
      </c>
      <c r="AA312" s="214">
        <f t="shared" ref="AA312:AA313" si="176">Y312</f>
        <v>0</v>
      </c>
      <c r="AB312" s="92">
        <f t="shared" ref="AB312:AB313" si="177">U312+W312+Z312</f>
        <v>50</v>
      </c>
      <c r="AC312" s="62"/>
    </row>
    <row r="313" spans="1:29" s="102" customFormat="1">
      <c r="A313" s="57"/>
      <c r="B313" s="62" t="s">
        <v>205</v>
      </c>
      <c r="C313" s="63">
        <v>153</v>
      </c>
      <c r="D313" s="92">
        <v>30.58</v>
      </c>
      <c r="E313" s="63">
        <v>153</v>
      </c>
      <c r="F313" s="180">
        <v>0.02</v>
      </c>
      <c r="G313" s="57">
        <f t="shared" ref="G313:H314" si="178">E313/C313%</f>
        <v>100</v>
      </c>
      <c r="H313" s="260">
        <f t="shared" si="178"/>
        <v>6.5402223675604984E-2</v>
      </c>
      <c r="I313" s="63">
        <f t="shared" ref="I313:J313" si="179">C313-E313</f>
        <v>0</v>
      </c>
      <c r="J313" s="92">
        <f t="shared" si="179"/>
        <v>30.56</v>
      </c>
      <c r="K313" s="62"/>
      <c r="L313" s="167">
        <v>3.48</v>
      </c>
      <c r="M313" s="62"/>
      <c r="N313" s="92"/>
      <c r="O313" s="92"/>
      <c r="P313" s="63"/>
      <c r="Q313" s="92"/>
      <c r="R313" s="63">
        <f t="shared" si="144"/>
        <v>0</v>
      </c>
      <c r="S313" s="180">
        <f>L313+N313+Q313</f>
        <v>3.48</v>
      </c>
      <c r="T313" s="62"/>
      <c r="U313" s="92">
        <v>3.48</v>
      </c>
      <c r="V313" s="62"/>
      <c r="W313" s="92"/>
      <c r="X313" s="92"/>
      <c r="Y313" s="214"/>
      <c r="Z313" s="92">
        <f t="shared" ref="Z313" si="180">X313*Y313</f>
        <v>0</v>
      </c>
      <c r="AA313" s="214">
        <f t="shared" si="176"/>
        <v>0</v>
      </c>
      <c r="AB313" s="92">
        <f t="shared" si="177"/>
        <v>3.48</v>
      </c>
      <c r="AC313" s="62"/>
    </row>
    <row r="314" spans="1:29" s="269" customFormat="1">
      <c r="A314" s="265"/>
      <c r="B314" s="302" t="s">
        <v>107</v>
      </c>
      <c r="C314" s="304">
        <f>C312+C313</f>
        <v>153</v>
      </c>
      <c r="D314" s="308">
        <f>D312+D313</f>
        <v>30.58</v>
      </c>
      <c r="E314" s="304">
        <f>E312+E313</f>
        <v>153</v>
      </c>
      <c r="F314" s="308">
        <f>F312+F313</f>
        <v>0.02</v>
      </c>
      <c r="G314" s="265">
        <f t="shared" si="178"/>
        <v>100</v>
      </c>
      <c r="H314" s="265">
        <f t="shared" si="178"/>
        <v>6.5402223675604984E-2</v>
      </c>
      <c r="I314" s="304">
        <f>I312+I313</f>
        <v>0</v>
      </c>
      <c r="J314" s="308">
        <f>J312+J313</f>
        <v>30.56</v>
      </c>
      <c r="K314" s="304">
        <f t="shared" ref="K314:M314" si="181">K312+K313</f>
        <v>0</v>
      </c>
      <c r="L314" s="308">
        <f>SUM(L312:L313)</f>
        <v>3.48</v>
      </c>
      <c r="M314" s="304">
        <f t="shared" si="181"/>
        <v>0</v>
      </c>
      <c r="N314" s="308">
        <f>SUM(N312:N313)</f>
        <v>0</v>
      </c>
      <c r="O314" s="302"/>
      <c r="P314" s="304">
        <f t="shared" ref="P314:V314" si="182">P312+P313</f>
        <v>0</v>
      </c>
      <c r="Q314" s="308">
        <f>SUM(Q312:Q313)</f>
        <v>53</v>
      </c>
      <c r="R314" s="304">
        <f t="shared" si="182"/>
        <v>0</v>
      </c>
      <c r="S314" s="308">
        <f>SUM(S312:S313)</f>
        <v>56.48</v>
      </c>
      <c r="T314" s="304">
        <f t="shared" si="182"/>
        <v>0</v>
      </c>
      <c r="U314" s="308">
        <f>SUM(U312:U313)</f>
        <v>3.48</v>
      </c>
      <c r="V314" s="304">
        <f t="shared" si="182"/>
        <v>0</v>
      </c>
      <c r="W314" s="308">
        <f>SUM(W312:W313)</f>
        <v>0</v>
      </c>
      <c r="X314" s="302"/>
      <c r="Y314" s="328">
        <f t="shared" ref="Y314:AA314" si="183">Y312+Y313</f>
        <v>0</v>
      </c>
      <c r="Z314" s="308">
        <f>SUM(Z312:Z313)</f>
        <v>50</v>
      </c>
      <c r="AA314" s="304">
        <f t="shared" si="183"/>
        <v>0</v>
      </c>
      <c r="AB314" s="308">
        <f>SUM(AB312:AB313)</f>
        <v>53.48</v>
      </c>
      <c r="AC314" s="302"/>
    </row>
    <row r="315" spans="1:29" s="48" customFormat="1">
      <c r="A315" s="60">
        <v>15</v>
      </c>
      <c r="B315" s="58" t="s">
        <v>206</v>
      </c>
      <c r="C315" s="58"/>
      <c r="D315" s="52"/>
      <c r="E315" s="58"/>
      <c r="F315" s="181"/>
      <c r="G315" s="58"/>
      <c r="H315" s="169"/>
      <c r="I315" s="58"/>
      <c r="J315" s="52"/>
      <c r="K315" s="58"/>
      <c r="L315" s="169"/>
      <c r="M315" s="58"/>
      <c r="N315" s="52"/>
      <c r="O315" s="59"/>
      <c r="P315" s="54"/>
      <c r="Q315" s="92"/>
      <c r="R315" s="63"/>
      <c r="S315" s="180"/>
      <c r="T315" s="58"/>
      <c r="U315" s="52"/>
      <c r="V315" s="58"/>
      <c r="W315" s="52"/>
      <c r="X315" s="59"/>
      <c r="Y315" s="213"/>
      <c r="Z315" s="52"/>
      <c r="AA315" s="58"/>
      <c r="AB315" s="52"/>
      <c r="AC315" s="58"/>
    </row>
    <row r="316" spans="1:29" s="48" customFormat="1">
      <c r="A316" s="57">
        <v>15.01</v>
      </c>
      <c r="B316" s="62" t="s">
        <v>207</v>
      </c>
      <c r="C316" s="62"/>
      <c r="D316" s="92"/>
      <c r="E316" s="62"/>
      <c r="F316" s="180"/>
      <c r="G316" s="62"/>
      <c r="H316" s="167"/>
      <c r="I316" s="62"/>
      <c r="J316" s="92"/>
      <c r="K316" s="62"/>
      <c r="L316" s="167"/>
      <c r="M316" s="62"/>
      <c r="N316" s="92"/>
      <c r="O316" s="76">
        <v>0.03</v>
      </c>
      <c r="P316" s="63">
        <v>0</v>
      </c>
      <c r="Q316" s="92">
        <f t="shared" si="143"/>
        <v>0</v>
      </c>
      <c r="R316" s="63">
        <f t="shared" si="144"/>
        <v>0</v>
      </c>
      <c r="S316" s="180">
        <f t="shared" si="144"/>
        <v>0</v>
      </c>
      <c r="T316" s="62"/>
      <c r="U316" s="92"/>
      <c r="V316" s="62"/>
      <c r="W316" s="92"/>
      <c r="X316" s="76">
        <v>0.03</v>
      </c>
      <c r="Y316" s="214"/>
      <c r="Z316" s="92">
        <f t="shared" ref="Z316:Z317" si="184">X316*Y316</f>
        <v>0</v>
      </c>
      <c r="AA316" s="214">
        <f t="shared" ref="AA316:AA317" si="185">Y316</f>
        <v>0</v>
      </c>
      <c r="AB316" s="92">
        <f t="shared" ref="AB316:AB317" si="186">U316+W316+Z316</f>
        <v>0</v>
      </c>
      <c r="AC316" s="62"/>
    </row>
    <row r="317" spans="1:29" s="48" customFormat="1">
      <c r="A317" s="57">
        <v>15.02</v>
      </c>
      <c r="B317" s="62" t="s">
        <v>208</v>
      </c>
      <c r="C317" s="62"/>
      <c r="D317" s="92"/>
      <c r="E317" s="62"/>
      <c r="F317" s="180"/>
      <c r="G317" s="62"/>
      <c r="H317" s="167"/>
      <c r="I317" s="62"/>
      <c r="J317" s="92"/>
      <c r="K317" s="62"/>
      <c r="L317" s="167"/>
      <c r="M317" s="62"/>
      <c r="N317" s="92"/>
      <c r="O317" s="76">
        <v>0.1</v>
      </c>
      <c r="P317" s="63">
        <v>0</v>
      </c>
      <c r="Q317" s="92">
        <f t="shared" si="143"/>
        <v>0</v>
      </c>
      <c r="R317" s="63">
        <f t="shared" si="144"/>
        <v>0</v>
      </c>
      <c r="S317" s="180">
        <f t="shared" si="144"/>
        <v>0</v>
      </c>
      <c r="T317" s="62"/>
      <c r="U317" s="92"/>
      <c r="V317" s="62"/>
      <c r="W317" s="92"/>
      <c r="X317" s="76">
        <v>0.1</v>
      </c>
      <c r="Y317" s="214"/>
      <c r="Z317" s="92">
        <f t="shared" si="184"/>
        <v>0</v>
      </c>
      <c r="AA317" s="214">
        <f t="shared" si="185"/>
        <v>0</v>
      </c>
      <c r="AB317" s="92">
        <f t="shared" si="186"/>
        <v>0</v>
      </c>
      <c r="AC317" s="62"/>
    </row>
    <row r="318" spans="1:29" s="269" customFormat="1">
      <c r="A318" s="265"/>
      <c r="B318" s="302" t="s">
        <v>107</v>
      </c>
      <c r="C318" s="302">
        <f>SUM(C316:C317)</f>
        <v>0</v>
      </c>
      <c r="D318" s="308">
        <f>SUM(D316:D317)</f>
        <v>0</v>
      </c>
      <c r="E318" s="302">
        <f>SUM(E316:E317)</f>
        <v>0</v>
      </c>
      <c r="F318" s="308">
        <f>SUM(F316:F317)</f>
        <v>0</v>
      </c>
      <c r="G318" s="302"/>
      <c r="H318" s="308"/>
      <c r="I318" s="302">
        <f t="shared" ref="I318:N318" si="187">SUM(I316:I317)</f>
        <v>0</v>
      </c>
      <c r="J318" s="308">
        <f t="shared" si="187"/>
        <v>0</v>
      </c>
      <c r="K318" s="302">
        <f t="shared" si="187"/>
        <v>0</v>
      </c>
      <c r="L318" s="308">
        <f t="shared" si="187"/>
        <v>0</v>
      </c>
      <c r="M318" s="302">
        <f t="shared" si="187"/>
        <v>0</v>
      </c>
      <c r="N318" s="308">
        <f t="shared" si="187"/>
        <v>0</v>
      </c>
      <c r="O318" s="302"/>
      <c r="P318" s="302">
        <f t="shared" ref="P318:W318" si="188">SUM(P316:P317)</f>
        <v>0</v>
      </c>
      <c r="Q318" s="308">
        <f t="shared" si="188"/>
        <v>0</v>
      </c>
      <c r="R318" s="302">
        <f t="shared" si="188"/>
        <v>0</v>
      </c>
      <c r="S318" s="308">
        <f t="shared" si="188"/>
        <v>0</v>
      </c>
      <c r="T318" s="302">
        <f t="shared" si="188"/>
        <v>0</v>
      </c>
      <c r="U318" s="308">
        <f t="shared" si="188"/>
        <v>0</v>
      </c>
      <c r="V318" s="302">
        <f t="shared" si="188"/>
        <v>0</v>
      </c>
      <c r="W318" s="308">
        <f t="shared" si="188"/>
        <v>0</v>
      </c>
      <c r="X318" s="302"/>
      <c r="Y318" s="309">
        <f t="shared" ref="Y318:AB318" si="189">SUM(Y316:Y317)</f>
        <v>0</v>
      </c>
      <c r="Z318" s="308">
        <f t="shared" si="189"/>
        <v>0</v>
      </c>
      <c r="AA318" s="302">
        <f t="shared" si="189"/>
        <v>0</v>
      </c>
      <c r="AB318" s="308">
        <f t="shared" si="189"/>
        <v>0</v>
      </c>
      <c r="AC318" s="302"/>
    </row>
    <row r="319" spans="1:29" s="48" customFormat="1">
      <c r="A319" s="53" t="s">
        <v>209</v>
      </c>
      <c r="B319" s="58" t="s">
        <v>210</v>
      </c>
      <c r="C319" s="58"/>
      <c r="D319" s="52"/>
      <c r="E319" s="58"/>
      <c r="F319" s="181"/>
      <c r="G319" s="58"/>
      <c r="H319" s="169"/>
      <c r="I319" s="58"/>
      <c r="J319" s="52"/>
      <c r="K319" s="58"/>
      <c r="L319" s="169"/>
      <c r="M319" s="58"/>
      <c r="N319" s="52"/>
      <c r="O319" s="59"/>
      <c r="P319" s="54"/>
      <c r="Q319" s="92"/>
      <c r="R319" s="63"/>
      <c r="S319" s="180"/>
      <c r="T319" s="58"/>
      <c r="U319" s="52"/>
      <c r="V319" s="58"/>
      <c r="W319" s="52"/>
      <c r="X319" s="59"/>
      <c r="Y319" s="213"/>
      <c r="Z319" s="52"/>
      <c r="AA319" s="58"/>
      <c r="AB319" s="52"/>
      <c r="AC319" s="58"/>
    </row>
    <row r="320" spans="1:29" s="48" customFormat="1">
      <c r="A320" s="60">
        <v>16</v>
      </c>
      <c r="B320" s="58" t="s">
        <v>211</v>
      </c>
      <c r="C320" s="58"/>
      <c r="D320" s="52"/>
      <c r="E320" s="58"/>
      <c r="F320" s="181"/>
      <c r="G320" s="58"/>
      <c r="H320" s="169"/>
      <c r="I320" s="58"/>
      <c r="J320" s="52"/>
      <c r="K320" s="58"/>
      <c r="L320" s="169"/>
      <c r="M320" s="58"/>
      <c r="N320" s="52"/>
      <c r="O320" s="59"/>
      <c r="P320" s="54"/>
      <c r="Q320" s="92"/>
      <c r="R320" s="63"/>
      <c r="S320" s="180"/>
      <c r="T320" s="58"/>
      <c r="U320" s="52"/>
      <c r="V320" s="58"/>
      <c r="W320" s="52"/>
      <c r="X320" s="59"/>
      <c r="Y320" s="213"/>
      <c r="Z320" s="52"/>
      <c r="AA320" s="58"/>
      <c r="AB320" s="52"/>
      <c r="AC320" s="58"/>
    </row>
    <row r="321" spans="1:29" s="48" customFormat="1">
      <c r="A321" s="57">
        <v>16.010000000000002</v>
      </c>
      <c r="B321" s="62" t="s">
        <v>212</v>
      </c>
      <c r="C321" s="62"/>
      <c r="D321" s="92"/>
      <c r="E321" s="62"/>
      <c r="F321" s="180"/>
      <c r="G321" s="62"/>
      <c r="H321" s="167"/>
      <c r="I321" s="62"/>
      <c r="J321" s="92"/>
      <c r="K321" s="62"/>
      <c r="L321" s="167"/>
      <c r="M321" s="62"/>
      <c r="N321" s="92"/>
      <c r="O321" s="31"/>
      <c r="P321" s="63"/>
      <c r="Q321" s="92"/>
      <c r="R321" s="63"/>
      <c r="S321" s="180"/>
      <c r="T321" s="62"/>
      <c r="U321" s="92"/>
      <c r="V321" s="62"/>
      <c r="W321" s="92"/>
      <c r="X321" s="31"/>
      <c r="Y321" s="214"/>
      <c r="Z321" s="92"/>
      <c r="AA321" s="62"/>
      <c r="AB321" s="92"/>
      <c r="AC321" s="62"/>
    </row>
    <row r="322" spans="1:29" s="102" customFormat="1">
      <c r="A322" s="57"/>
      <c r="B322" s="62" t="s">
        <v>127</v>
      </c>
      <c r="C322" s="63">
        <v>66</v>
      </c>
      <c r="D322" s="92">
        <v>0.33</v>
      </c>
      <c r="E322" s="63">
        <v>66</v>
      </c>
      <c r="F322" s="180">
        <v>0.33</v>
      </c>
      <c r="G322" s="57">
        <f t="shared" ref="G322:H336" si="190">E322/C322%</f>
        <v>100</v>
      </c>
      <c r="H322" s="260">
        <f t="shared" si="190"/>
        <v>100</v>
      </c>
      <c r="I322" s="63">
        <f t="shared" ref="I322:J335" si="191">C322-E322</f>
        <v>0</v>
      </c>
      <c r="J322" s="92">
        <f t="shared" si="191"/>
        <v>0</v>
      </c>
      <c r="K322" s="62"/>
      <c r="L322" s="167"/>
      <c r="M322" s="62"/>
      <c r="N322" s="92"/>
      <c r="O322" s="76">
        <v>5.0000000000000001E-3</v>
      </c>
      <c r="P322" s="63">
        <v>67</v>
      </c>
      <c r="Q322" s="92">
        <f t="shared" si="143"/>
        <v>0.33500000000000002</v>
      </c>
      <c r="R322" s="63">
        <f t="shared" si="144"/>
        <v>67</v>
      </c>
      <c r="S322" s="180">
        <f t="shared" si="144"/>
        <v>0.33500000000000002</v>
      </c>
      <c r="T322" s="62"/>
      <c r="U322" s="92"/>
      <c r="V322" s="62"/>
      <c r="W322" s="92"/>
      <c r="X322" s="76">
        <v>5.0000000000000001E-3</v>
      </c>
      <c r="Y322" s="363">
        <v>67</v>
      </c>
      <c r="Z322" s="92">
        <f t="shared" ref="Z322:Z324" si="192">X322*Y322</f>
        <v>0.33500000000000002</v>
      </c>
      <c r="AA322" s="214">
        <f t="shared" ref="AA322:AA324" si="193">Y322</f>
        <v>67</v>
      </c>
      <c r="AB322" s="92">
        <f t="shared" ref="AB322:AB324" si="194">U322+W322+Z322</f>
        <v>0.33500000000000002</v>
      </c>
      <c r="AC322" s="62"/>
    </row>
    <row r="323" spans="1:29" s="102" customFormat="1">
      <c r="A323" s="57"/>
      <c r="B323" s="62" t="s">
        <v>175</v>
      </c>
      <c r="C323" s="63">
        <v>125</v>
      </c>
      <c r="D323" s="92">
        <v>0.625</v>
      </c>
      <c r="E323" s="63">
        <v>125</v>
      </c>
      <c r="F323" s="180">
        <v>0.625</v>
      </c>
      <c r="G323" s="57">
        <f t="shared" si="190"/>
        <v>100</v>
      </c>
      <c r="H323" s="260">
        <f t="shared" si="190"/>
        <v>100</v>
      </c>
      <c r="I323" s="63">
        <f t="shared" si="191"/>
        <v>0</v>
      </c>
      <c r="J323" s="92">
        <f t="shared" si="191"/>
        <v>0</v>
      </c>
      <c r="K323" s="62"/>
      <c r="L323" s="167"/>
      <c r="M323" s="62"/>
      <c r="N323" s="92"/>
      <c r="O323" s="76">
        <v>5.0000000000000001E-3</v>
      </c>
      <c r="P323" s="63">
        <v>125</v>
      </c>
      <c r="Q323" s="92">
        <f t="shared" si="143"/>
        <v>0.625</v>
      </c>
      <c r="R323" s="63">
        <f t="shared" si="144"/>
        <v>125</v>
      </c>
      <c r="S323" s="180">
        <f t="shared" si="144"/>
        <v>0.625</v>
      </c>
      <c r="T323" s="62"/>
      <c r="U323" s="92"/>
      <c r="V323" s="62"/>
      <c r="W323" s="92"/>
      <c r="X323" s="76">
        <v>5.0000000000000001E-3</v>
      </c>
      <c r="Y323" s="363">
        <v>125</v>
      </c>
      <c r="Z323" s="92">
        <f t="shared" si="192"/>
        <v>0.625</v>
      </c>
      <c r="AA323" s="214">
        <f t="shared" si="193"/>
        <v>125</v>
      </c>
      <c r="AB323" s="92">
        <f t="shared" si="194"/>
        <v>0.625</v>
      </c>
      <c r="AC323" s="62"/>
    </row>
    <row r="324" spans="1:29" s="102" customFormat="1">
      <c r="A324" s="57">
        <v>16.02</v>
      </c>
      <c r="B324" s="62" t="s">
        <v>213</v>
      </c>
      <c r="C324" s="63">
        <v>201</v>
      </c>
      <c r="D324" s="92">
        <v>1.0049999999999999</v>
      </c>
      <c r="E324" s="63">
        <v>201</v>
      </c>
      <c r="F324" s="180">
        <v>1.0049999999999999</v>
      </c>
      <c r="G324" s="57">
        <f t="shared" si="190"/>
        <v>100.00000000000001</v>
      </c>
      <c r="H324" s="260">
        <f t="shared" si="190"/>
        <v>100.00000000000001</v>
      </c>
      <c r="I324" s="63">
        <f t="shared" si="191"/>
        <v>0</v>
      </c>
      <c r="J324" s="92">
        <f t="shared" si="191"/>
        <v>0</v>
      </c>
      <c r="K324" s="62"/>
      <c r="L324" s="167"/>
      <c r="M324" s="62"/>
      <c r="N324" s="92"/>
      <c r="O324" s="31">
        <v>5.0000000000000001E-3</v>
      </c>
      <c r="P324" s="63">
        <v>128</v>
      </c>
      <c r="Q324" s="92">
        <f t="shared" si="143"/>
        <v>0.64</v>
      </c>
      <c r="R324" s="63">
        <f t="shared" si="144"/>
        <v>128</v>
      </c>
      <c r="S324" s="180">
        <f t="shared" si="144"/>
        <v>0.64</v>
      </c>
      <c r="T324" s="62"/>
      <c r="U324" s="92"/>
      <c r="V324" s="62"/>
      <c r="W324" s="92"/>
      <c r="X324" s="31">
        <v>5.0000000000000001E-3</v>
      </c>
      <c r="Y324" s="363">
        <v>128</v>
      </c>
      <c r="Z324" s="92">
        <f t="shared" si="192"/>
        <v>0.64</v>
      </c>
      <c r="AA324" s="214">
        <f t="shared" si="193"/>
        <v>128</v>
      </c>
      <c r="AB324" s="92">
        <f t="shared" si="194"/>
        <v>0.64</v>
      </c>
      <c r="AC324" s="62"/>
    </row>
    <row r="325" spans="1:29" s="269" customFormat="1">
      <c r="A325" s="265"/>
      <c r="B325" s="302" t="s">
        <v>109</v>
      </c>
      <c r="C325" s="304">
        <f>SUM(C322:C324)</f>
        <v>392</v>
      </c>
      <c r="D325" s="308">
        <f>SUM(D322:D324)</f>
        <v>1.96</v>
      </c>
      <c r="E325" s="304">
        <f>SUM(E322:E324)</f>
        <v>392</v>
      </c>
      <c r="F325" s="308">
        <f>SUM(F322:F324)</f>
        <v>1.96</v>
      </c>
      <c r="G325" s="265">
        <f t="shared" ref="G325" si="195">E325/C325%</f>
        <v>100</v>
      </c>
      <c r="H325" s="265">
        <f t="shared" ref="H325" si="196">F325/D325%</f>
        <v>100</v>
      </c>
      <c r="I325" s="304">
        <f t="shared" ref="I325:M325" si="197">SUM(I322:I324)</f>
        <v>0</v>
      </c>
      <c r="J325" s="308">
        <f t="shared" si="197"/>
        <v>0</v>
      </c>
      <c r="K325" s="304">
        <f t="shared" si="197"/>
        <v>0</v>
      </c>
      <c r="L325" s="308">
        <f>SUM(L322:L324)</f>
        <v>0</v>
      </c>
      <c r="M325" s="304">
        <f t="shared" si="197"/>
        <v>0</v>
      </c>
      <c r="N325" s="308">
        <f>SUM(N322:N324)</f>
        <v>0</v>
      </c>
      <c r="O325" s="302"/>
      <c r="P325" s="304">
        <f t="shared" ref="P325:V325" si="198">SUM(P322:P324)</f>
        <v>320</v>
      </c>
      <c r="Q325" s="308">
        <f>SUM(Q322:Q324)</f>
        <v>1.6</v>
      </c>
      <c r="R325" s="304">
        <f t="shared" si="198"/>
        <v>320</v>
      </c>
      <c r="S325" s="308">
        <f>SUM(S322:S324)</f>
        <v>1.6</v>
      </c>
      <c r="T325" s="304">
        <f t="shared" si="198"/>
        <v>0</v>
      </c>
      <c r="U325" s="308">
        <f>SUM(U322:U324)</f>
        <v>0</v>
      </c>
      <c r="V325" s="304">
        <f t="shared" si="198"/>
        <v>0</v>
      </c>
      <c r="W325" s="308">
        <f>SUM(W322:W324)</f>
        <v>0</v>
      </c>
      <c r="X325" s="302"/>
      <c r="Y325" s="328">
        <f t="shared" ref="Y325:AA325" si="199">SUM(Y322:Y324)</f>
        <v>320</v>
      </c>
      <c r="Z325" s="308">
        <f>SUM(Z322:Z324)</f>
        <v>1.6</v>
      </c>
      <c r="AA325" s="304">
        <f t="shared" si="199"/>
        <v>320</v>
      </c>
      <c r="AB325" s="308">
        <f>SUM(AB322:AB324)</f>
        <v>1.6</v>
      </c>
      <c r="AC325" s="302"/>
    </row>
    <row r="326" spans="1:29" s="48" customFormat="1">
      <c r="A326" s="60">
        <v>17</v>
      </c>
      <c r="B326" s="58" t="s">
        <v>214</v>
      </c>
      <c r="C326" s="58"/>
      <c r="D326" s="52"/>
      <c r="E326" s="58"/>
      <c r="F326" s="181"/>
      <c r="G326" s="57"/>
      <c r="H326" s="260"/>
      <c r="I326" s="63"/>
      <c r="J326" s="92"/>
      <c r="K326" s="58"/>
      <c r="L326" s="169"/>
      <c r="M326" s="58"/>
      <c r="N326" s="52"/>
      <c r="O326" s="59"/>
      <c r="P326" s="192"/>
      <c r="Q326" s="52"/>
      <c r="R326" s="192"/>
      <c r="S326" s="52"/>
      <c r="T326" s="58"/>
      <c r="U326" s="52"/>
      <c r="V326" s="58"/>
      <c r="W326" s="52"/>
      <c r="X326" s="59"/>
      <c r="Y326" s="213"/>
      <c r="Z326" s="52"/>
      <c r="AA326" s="58"/>
      <c r="AB326" s="52"/>
      <c r="AC326" s="58"/>
    </row>
    <row r="327" spans="1:29" s="48" customFormat="1">
      <c r="A327" s="57">
        <v>17.010000000000002</v>
      </c>
      <c r="B327" s="62" t="s">
        <v>212</v>
      </c>
      <c r="C327" s="63">
        <v>34</v>
      </c>
      <c r="D327" s="92">
        <v>1.7</v>
      </c>
      <c r="E327" s="63">
        <v>34</v>
      </c>
      <c r="F327" s="180">
        <v>1.7</v>
      </c>
      <c r="G327" s="57">
        <f t="shared" si="190"/>
        <v>99.999999999999986</v>
      </c>
      <c r="H327" s="260">
        <f t="shared" si="190"/>
        <v>99.999999999999986</v>
      </c>
      <c r="I327" s="63">
        <f t="shared" si="191"/>
        <v>0</v>
      </c>
      <c r="J327" s="92">
        <f t="shared" si="191"/>
        <v>0</v>
      </c>
      <c r="K327" s="62"/>
      <c r="L327" s="167"/>
      <c r="M327" s="62"/>
      <c r="N327" s="92"/>
      <c r="O327" s="76">
        <v>0.05</v>
      </c>
      <c r="P327" s="63">
        <v>34</v>
      </c>
      <c r="Q327" s="92">
        <f t="shared" si="143"/>
        <v>1.7000000000000002</v>
      </c>
      <c r="R327" s="63">
        <f t="shared" si="144"/>
        <v>34</v>
      </c>
      <c r="S327" s="180">
        <f t="shared" si="144"/>
        <v>1.7000000000000002</v>
      </c>
      <c r="T327" s="62"/>
      <c r="U327" s="92"/>
      <c r="V327" s="62"/>
      <c r="W327" s="92"/>
      <c r="X327" s="76">
        <v>0.05</v>
      </c>
      <c r="Y327" s="363">
        <v>34</v>
      </c>
      <c r="Z327" s="92">
        <f t="shared" ref="Z327:Z328" si="200">X327*Y327</f>
        <v>1.7000000000000002</v>
      </c>
      <c r="AA327" s="214">
        <f t="shared" ref="AA327:AA328" si="201">Y327</f>
        <v>34</v>
      </c>
      <c r="AB327" s="92">
        <f t="shared" ref="AB327:AB328" si="202">U327+W327+Z327</f>
        <v>1.7000000000000002</v>
      </c>
      <c r="AC327" s="62"/>
    </row>
    <row r="328" spans="1:29" s="48" customFormat="1">
      <c r="A328" s="57">
        <v>17.02</v>
      </c>
      <c r="B328" s="62" t="s">
        <v>208</v>
      </c>
      <c r="C328" s="63">
        <v>26</v>
      </c>
      <c r="D328" s="92">
        <v>1.82</v>
      </c>
      <c r="E328" s="63">
        <v>26</v>
      </c>
      <c r="F328" s="180">
        <v>1.82</v>
      </c>
      <c r="G328" s="57">
        <f t="shared" si="190"/>
        <v>100</v>
      </c>
      <c r="H328" s="260">
        <f t="shared" si="190"/>
        <v>100</v>
      </c>
      <c r="I328" s="63">
        <f t="shared" si="191"/>
        <v>0</v>
      </c>
      <c r="J328" s="92">
        <f t="shared" si="191"/>
        <v>0</v>
      </c>
      <c r="K328" s="62"/>
      <c r="L328" s="167"/>
      <c r="M328" s="62"/>
      <c r="N328" s="92"/>
      <c r="O328" s="76">
        <v>7.0000000000000007E-2</v>
      </c>
      <c r="P328" s="63">
        <v>26</v>
      </c>
      <c r="Q328" s="92">
        <f t="shared" si="143"/>
        <v>1.8200000000000003</v>
      </c>
      <c r="R328" s="63">
        <f t="shared" si="144"/>
        <v>26</v>
      </c>
      <c r="S328" s="180">
        <f t="shared" si="144"/>
        <v>1.8200000000000003</v>
      </c>
      <c r="T328" s="62"/>
      <c r="U328" s="92"/>
      <c r="V328" s="62"/>
      <c r="W328" s="92"/>
      <c r="X328" s="76">
        <v>7.0000000000000007E-2</v>
      </c>
      <c r="Y328" s="363">
        <v>26</v>
      </c>
      <c r="Z328" s="92">
        <f t="shared" si="200"/>
        <v>1.8200000000000003</v>
      </c>
      <c r="AA328" s="214">
        <f t="shared" si="201"/>
        <v>26</v>
      </c>
      <c r="AB328" s="92">
        <f t="shared" si="202"/>
        <v>1.8200000000000003</v>
      </c>
      <c r="AC328" s="62"/>
    </row>
    <row r="329" spans="1:29" s="269" customFormat="1">
      <c r="A329" s="265"/>
      <c r="B329" s="302" t="s">
        <v>109</v>
      </c>
      <c r="C329" s="304">
        <f>C327+C328</f>
        <v>60</v>
      </c>
      <c r="D329" s="308">
        <f>D327+D328</f>
        <v>3.52</v>
      </c>
      <c r="E329" s="304">
        <f>E327+E328</f>
        <v>60</v>
      </c>
      <c r="F329" s="308">
        <f>F327+F328</f>
        <v>3.52</v>
      </c>
      <c r="G329" s="265">
        <f t="shared" si="190"/>
        <v>100</v>
      </c>
      <c r="H329" s="265">
        <f t="shared" si="190"/>
        <v>100</v>
      </c>
      <c r="I329" s="304">
        <f t="shared" ref="I329:M329" si="203">I327+I328</f>
        <v>0</v>
      </c>
      <c r="J329" s="308">
        <f t="shared" si="203"/>
        <v>0</v>
      </c>
      <c r="K329" s="304">
        <f t="shared" si="203"/>
        <v>0</v>
      </c>
      <c r="L329" s="308">
        <f>L327+L328</f>
        <v>0</v>
      </c>
      <c r="M329" s="304">
        <f t="shared" si="203"/>
        <v>0</v>
      </c>
      <c r="N329" s="308">
        <f>N327+N328</f>
        <v>0</v>
      </c>
      <c r="O329" s="302"/>
      <c r="P329" s="304">
        <f t="shared" ref="P329:V329" si="204">P327+P328</f>
        <v>60</v>
      </c>
      <c r="Q329" s="308">
        <f>Q327+Q328</f>
        <v>3.5200000000000005</v>
      </c>
      <c r="R329" s="304">
        <f t="shared" si="204"/>
        <v>60</v>
      </c>
      <c r="S329" s="308">
        <f>S327+S328</f>
        <v>3.5200000000000005</v>
      </c>
      <c r="T329" s="304">
        <f t="shared" si="204"/>
        <v>0</v>
      </c>
      <c r="U329" s="308">
        <f>U327+U328</f>
        <v>0</v>
      </c>
      <c r="V329" s="304">
        <f t="shared" si="204"/>
        <v>0</v>
      </c>
      <c r="W329" s="308">
        <f>W327+W328</f>
        <v>0</v>
      </c>
      <c r="X329" s="302"/>
      <c r="Y329" s="328">
        <f t="shared" ref="Y329:AA329" si="205">Y327+Y328</f>
        <v>60</v>
      </c>
      <c r="Z329" s="308">
        <f>Z327+Z328</f>
        <v>3.5200000000000005</v>
      </c>
      <c r="AA329" s="304">
        <f t="shared" si="205"/>
        <v>60</v>
      </c>
      <c r="AB329" s="308">
        <f>AB327+AB328</f>
        <v>3.5200000000000005</v>
      </c>
      <c r="AC329" s="302"/>
    </row>
    <row r="330" spans="1:29">
      <c r="A330" s="60">
        <v>18</v>
      </c>
      <c r="B330" s="58" t="s">
        <v>215</v>
      </c>
      <c r="C330" s="58"/>
      <c r="D330" s="52"/>
      <c r="E330" s="58"/>
      <c r="F330" s="181"/>
      <c r="G330" s="57"/>
      <c r="H330" s="260"/>
      <c r="I330" s="63"/>
      <c r="J330" s="92"/>
      <c r="K330" s="58"/>
      <c r="L330" s="169"/>
      <c r="M330" s="58"/>
      <c r="N330" s="52"/>
      <c r="O330" s="59"/>
      <c r="P330" s="54"/>
      <c r="Q330" s="92"/>
      <c r="R330" s="63"/>
      <c r="S330" s="180"/>
      <c r="T330" s="58"/>
      <c r="U330" s="52"/>
      <c r="V330" s="58"/>
      <c r="W330" s="52"/>
      <c r="X330" s="59"/>
      <c r="Y330" s="213"/>
      <c r="Z330" s="52"/>
      <c r="AA330" s="58"/>
      <c r="AB330" s="52"/>
      <c r="AC330" s="58"/>
    </row>
    <row r="331" spans="1:29">
      <c r="A331" s="57">
        <v>18.010000000000002</v>
      </c>
      <c r="B331" s="62" t="s">
        <v>216</v>
      </c>
      <c r="C331" s="62">
        <v>0</v>
      </c>
      <c r="D331" s="92">
        <v>0</v>
      </c>
      <c r="E331" s="63">
        <v>0</v>
      </c>
      <c r="F331" s="180">
        <v>0</v>
      </c>
      <c r="G331" s="57" t="e">
        <f t="shared" si="190"/>
        <v>#DIV/0!</v>
      </c>
      <c r="H331" s="260" t="e">
        <f t="shared" si="190"/>
        <v>#DIV/0!</v>
      </c>
      <c r="I331" s="63">
        <f t="shared" si="191"/>
        <v>0</v>
      </c>
      <c r="J331" s="92">
        <f t="shared" si="191"/>
        <v>0</v>
      </c>
      <c r="K331" s="62"/>
      <c r="L331" s="167"/>
      <c r="M331" s="62"/>
      <c r="N331" s="92"/>
      <c r="O331" s="31"/>
      <c r="P331" s="63"/>
      <c r="Q331" s="92"/>
      <c r="R331" s="63">
        <f t="shared" si="144"/>
        <v>0</v>
      </c>
      <c r="S331" s="180">
        <f t="shared" si="144"/>
        <v>0</v>
      </c>
      <c r="T331" s="62"/>
      <c r="U331" s="92"/>
      <c r="V331" s="62"/>
      <c r="W331" s="92"/>
      <c r="X331" s="31"/>
      <c r="Y331" s="214"/>
      <c r="Z331" s="92">
        <f t="shared" ref="Z331:Z332" si="206">X331*Y331</f>
        <v>0</v>
      </c>
      <c r="AA331" s="214">
        <f t="shared" ref="AA331:AA332" si="207">Y331</f>
        <v>0</v>
      </c>
      <c r="AB331" s="92">
        <f t="shared" ref="AB331:AB332" si="208">U331+W331+Z331</f>
        <v>0</v>
      </c>
      <c r="AC331" s="62"/>
    </row>
    <row r="332" spans="1:29">
      <c r="A332" s="57">
        <f>+A331+0.01</f>
        <v>18.020000000000003</v>
      </c>
      <c r="B332" s="62" t="s">
        <v>217</v>
      </c>
      <c r="C332" s="62">
        <v>0</v>
      </c>
      <c r="D332" s="92">
        <v>0</v>
      </c>
      <c r="E332" s="63">
        <v>0</v>
      </c>
      <c r="F332" s="180">
        <v>0</v>
      </c>
      <c r="G332" s="57" t="e">
        <f t="shared" si="190"/>
        <v>#DIV/0!</v>
      </c>
      <c r="H332" s="260" t="e">
        <f t="shared" si="190"/>
        <v>#DIV/0!</v>
      </c>
      <c r="I332" s="63">
        <f t="shared" si="191"/>
        <v>0</v>
      </c>
      <c r="J332" s="92">
        <f t="shared" si="191"/>
        <v>0</v>
      </c>
      <c r="K332" s="62"/>
      <c r="L332" s="167"/>
      <c r="M332" s="62"/>
      <c r="N332" s="92"/>
      <c r="O332" s="31"/>
      <c r="P332" s="63">
        <v>0</v>
      </c>
      <c r="Q332" s="92">
        <f t="shared" si="143"/>
        <v>0</v>
      </c>
      <c r="R332" s="63">
        <f t="shared" si="144"/>
        <v>0</v>
      </c>
      <c r="S332" s="180">
        <f t="shared" si="144"/>
        <v>0</v>
      </c>
      <c r="T332" s="62"/>
      <c r="U332" s="92"/>
      <c r="V332" s="62"/>
      <c r="W332" s="92"/>
      <c r="X332" s="31"/>
      <c r="Y332" s="214"/>
      <c r="Z332" s="92">
        <f t="shared" si="206"/>
        <v>0</v>
      </c>
      <c r="AA332" s="214">
        <f t="shared" si="207"/>
        <v>0</v>
      </c>
      <c r="AB332" s="92">
        <f t="shared" si="208"/>
        <v>0</v>
      </c>
      <c r="AC332" s="62"/>
    </row>
    <row r="333" spans="1:29" s="269" customFormat="1">
      <c r="A333" s="265"/>
      <c r="B333" s="302" t="s">
        <v>109</v>
      </c>
      <c r="C333" s="303">
        <f>C331+C332</f>
        <v>0</v>
      </c>
      <c r="D333" s="308">
        <f>D331+D332</f>
        <v>0</v>
      </c>
      <c r="E333" s="303">
        <f>E331+E332</f>
        <v>0</v>
      </c>
      <c r="F333" s="308">
        <f>F331+F332</f>
        <v>0</v>
      </c>
      <c r="G333" s="265" t="e">
        <f t="shared" si="190"/>
        <v>#DIV/0!</v>
      </c>
      <c r="H333" s="265" t="e">
        <f t="shared" si="190"/>
        <v>#DIV/0!</v>
      </c>
      <c r="I333" s="303">
        <f t="shared" ref="I333:M333" si="209">I331+I332</f>
        <v>0</v>
      </c>
      <c r="J333" s="308">
        <f t="shared" si="209"/>
        <v>0</v>
      </c>
      <c r="K333" s="303">
        <f t="shared" si="209"/>
        <v>0</v>
      </c>
      <c r="L333" s="308">
        <f>L331+L332</f>
        <v>0</v>
      </c>
      <c r="M333" s="303">
        <f t="shared" si="209"/>
        <v>0</v>
      </c>
      <c r="N333" s="308">
        <f>N331+N332</f>
        <v>0</v>
      </c>
      <c r="O333" s="302"/>
      <c r="P333" s="303">
        <f t="shared" ref="P333:V333" si="210">P331+P332</f>
        <v>0</v>
      </c>
      <c r="Q333" s="308">
        <f>Q331+Q332</f>
        <v>0</v>
      </c>
      <c r="R333" s="303">
        <f t="shared" si="210"/>
        <v>0</v>
      </c>
      <c r="S333" s="308">
        <f>S331+S332</f>
        <v>0</v>
      </c>
      <c r="T333" s="303">
        <f t="shared" si="210"/>
        <v>0</v>
      </c>
      <c r="U333" s="308">
        <f>U331+U332</f>
        <v>0</v>
      </c>
      <c r="V333" s="303">
        <f t="shared" si="210"/>
        <v>0</v>
      </c>
      <c r="W333" s="308">
        <f>W331+W332</f>
        <v>0</v>
      </c>
      <c r="X333" s="302"/>
      <c r="Y333" s="308">
        <f>Y331+Y332</f>
        <v>0</v>
      </c>
      <c r="Z333" s="308">
        <f>Z331+Z332</f>
        <v>0</v>
      </c>
      <c r="AA333" s="303">
        <f t="shared" ref="AA333" si="211">AA331+AA332</f>
        <v>0</v>
      </c>
      <c r="AB333" s="308">
        <f>AB331+AB332</f>
        <v>0</v>
      </c>
      <c r="AC333" s="302"/>
    </row>
    <row r="334" spans="1:29">
      <c r="A334" s="60">
        <v>19</v>
      </c>
      <c r="B334" s="58" t="s">
        <v>218</v>
      </c>
      <c r="C334" s="58"/>
      <c r="D334" s="52"/>
      <c r="E334" s="58"/>
      <c r="F334" s="181"/>
      <c r="G334" s="57"/>
      <c r="H334" s="260"/>
      <c r="I334" s="63"/>
      <c r="J334" s="92"/>
      <c r="K334" s="58"/>
      <c r="L334" s="169"/>
      <c r="M334" s="58"/>
      <c r="N334" s="52"/>
      <c r="O334" s="59"/>
      <c r="P334" s="54"/>
      <c r="Q334" s="92"/>
      <c r="R334" s="63"/>
      <c r="S334" s="180"/>
      <c r="T334" s="58"/>
      <c r="U334" s="52"/>
      <c r="V334" s="58"/>
      <c r="W334" s="52"/>
      <c r="X334" s="59"/>
      <c r="Y334" s="213"/>
      <c r="Z334" s="52"/>
      <c r="AA334" s="58"/>
      <c r="AB334" s="52"/>
      <c r="AC334" s="58"/>
    </row>
    <row r="335" spans="1:29">
      <c r="A335" s="57">
        <v>19.010000000000002</v>
      </c>
      <c r="B335" s="62" t="s">
        <v>219</v>
      </c>
      <c r="C335" s="63">
        <v>60</v>
      </c>
      <c r="D335" s="92">
        <v>4.5</v>
      </c>
      <c r="E335" s="63">
        <v>60</v>
      </c>
      <c r="F335" s="180">
        <v>4.5</v>
      </c>
      <c r="G335" s="57">
        <f t="shared" si="190"/>
        <v>100</v>
      </c>
      <c r="H335" s="260">
        <f t="shared" si="190"/>
        <v>100</v>
      </c>
      <c r="I335" s="63">
        <f t="shared" si="191"/>
        <v>0</v>
      </c>
      <c r="J335" s="92">
        <f t="shared" si="191"/>
        <v>0</v>
      </c>
      <c r="K335" s="62"/>
      <c r="L335" s="167"/>
      <c r="M335" s="62"/>
      <c r="N335" s="92"/>
      <c r="O335" s="31">
        <f>7500/100000</f>
        <v>7.4999999999999997E-2</v>
      </c>
      <c r="P335" s="63">
        <v>60</v>
      </c>
      <c r="Q335" s="92">
        <f t="shared" si="143"/>
        <v>4.5</v>
      </c>
      <c r="R335" s="63">
        <f t="shared" si="144"/>
        <v>60</v>
      </c>
      <c r="S335" s="180">
        <f t="shared" si="144"/>
        <v>4.5</v>
      </c>
      <c r="T335" s="62"/>
      <c r="U335" s="92"/>
      <c r="V335" s="62"/>
      <c r="W335" s="92"/>
      <c r="X335" s="31">
        <f>7500/100000</f>
        <v>7.4999999999999997E-2</v>
      </c>
      <c r="Y335" s="363">
        <v>60</v>
      </c>
      <c r="Z335" s="92">
        <f>X335*Y335</f>
        <v>4.5</v>
      </c>
      <c r="AA335" s="214">
        <f>Y335</f>
        <v>60</v>
      </c>
      <c r="AB335" s="92">
        <f>U335+W335+Z335</f>
        <v>4.5</v>
      </c>
      <c r="AC335" s="62"/>
    </row>
    <row r="336" spans="1:29" s="269" customFormat="1">
      <c r="A336" s="265"/>
      <c r="B336" s="302" t="s">
        <v>109</v>
      </c>
      <c r="C336" s="304">
        <f>C335</f>
        <v>60</v>
      </c>
      <c r="D336" s="308">
        <f>D335</f>
        <v>4.5</v>
      </c>
      <c r="E336" s="304">
        <f>E335</f>
        <v>60</v>
      </c>
      <c r="F336" s="308">
        <f>F335</f>
        <v>4.5</v>
      </c>
      <c r="G336" s="265">
        <f t="shared" si="190"/>
        <v>100</v>
      </c>
      <c r="H336" s="265">
        <f t="shared" si="190"/>
        <v>100</v>
      </c>
      <c r="I336" s="304">
        <f t="shared" ref="I336:M336" si="212">I335</f>
        <v>0</v>
      </c>
      <c r="J336" s="308">
        <f t="shared" si="212"/>
        <v>0</v>
      </c>
      <c r="K336" s="304">
        <f t="shared" si="212"/>
        <v>0</v>
      </c>
      <c r="L336" s="308">
        <f>L335</f>
        <v>0</v>
      </c>
      <c r="M336" s="304">
        <f t="shared" si="212"/>
        <v>0</v>
      </c>
      <c r="N336" s="308">
        <f>N335</f>
        <v>0</v>
      </c>
      <c r="O336" s="302"/>
      <c r="P336" s="304">
        <f t="shared" ref="P336:V336" si="213">P335</f>
        <v>60</v>
      </c>
      <c r="Q336" s="308">
        <f>Q335</f>
        <v>4.5</v>
      </c>
      <c r="R336" s="304">
        <f t="shared" si="213"/>
        <v>60</v>
      </c>
      <c r="S336" s="308">
        <f>S335</f>
        <v>4.5</v>
      </c>
      <c r="T336" s="304">
        <f t="shared" si="213"/>
        <v>0</v>
      </c>
      <c r="U336" s="308">
        <f>U335</f>
        <v>0</v>
      </c>
      <c r="V336" s="304">
        <f t="shared" si="213"/>
        <v>0</v>
      </c>
      <c r="W336" s="308">
        <f>W335</f>
        <v>0</v>
      </c>
      <c r="X336" s="302"/>
      <c r="Y336" s="328">
        <f t="shared" ref="Y336:AA336" si="214">Y335</f>
        <v>60</v>
      </c>
      <c r="Z336" s="308">
        <f>Z335</f>
        <v>4.5</v>
      </c>
      <c r="AA336" s="304">
        <f t="shared" si="214"/>
        <v>60</v>
      </c>
      <c r="AB336" s="308">
        <f>AB335</f>
        <v>4.5</v>
      </c>
      <c r="AC336" s="302"/>
    </row>
    <row r="337" spans="1:29">
      <c r="A337" s="57"/>
      <c r="B337" s="59"/>
      <c r="C337" s="54"/>
      <c r="D337" s="52"/>
      <c r="E337" s="54"/>
      <c r="F337" s="181"/>
      <c r="G337" s="59"/>
      <c r="H337" s="52"/>
      <c r="I337" s="59"/>
      <c r="J337" s="52"/>
      <c r="K337" s="59"/>
      <c r="L337" s="52"/>
      <c r="M337" s="59"/>
      <c r="N337" s="52"/>
      <c r="O337" s="59"/>
      <c r="P337" s="54"/>
      <c r="Q337" s="52"/>
      <c r="R337" s="51"/>
      <c r="S337" s="181"/>
      <c r="T337" s="59"/>
      <c r="U337" s="52"/>
      <c r="V337" s="59"/>
      <c r="W337" s="52"/>
      <c r="X337" s="59"/>
      <c r="Y337" s="131"/>
      <c r="Z337" s="52"/>
      <c r="AA337" s="59"/>
      <c r="AB337" s="52"/>
      <c r="AC337" s="59"/>
    </row>
    <row r="338" spans="1:29">
      <c r="A338" s="57" t="s">
        <v>220</v>
      </c>
      <c r="B338" s="58" t="s">
        <v>221</v>
      </c>
      <c r="C338" s="58"/>
      <c r="D338" s="52"/>
      <c r="E338" s="58"/>
      <c r="F338" s="181"/>
      <c r="G338" s="58"/>
      <c r="H338" s="169"/>
      <c r="I338" s="58"/>
      <c r="J338" s="52"/>
      <c r="K338" s="58"/>
      <c r="L338" s="169"/>
      <c r="M338" s="58"/>
      <c r="N338" s="52"/>
      <c r="O338" s="59"/>
      <c r="P338" s="54"/>
      <c r="Q338" s="92"/>
      <c r="R338" s="63"/>
      <c r="S338" s="180"/>
      <c r="T338" s="58"/>
      <c r="U338" s="52"/>
      <c r="V338" s="58"/>
      <c r="W338" s="52"/>
      <c r="X338" s="59"/>
      <c r="Y338" s="213"/>
      <c r="Z338" s="52"/>
      <c r="AA338" s="58"/>
      <c r="AB338" s="52"/>
      <c r="AC338" s="58"/>
    </row>
    <row r="339" spans="1:29">
      <c r="A339" s="60">
        <v>20</v>
      </c>
      <c r="B339" s="58" t="s">
        <v>222</v>
      </c>
      <c r="C339" s="58"/>
      <c r="D339" s="52"/>
      <c r="E339" s="58"/>
      <c r="F339" s="181"/>
      <c r="G339" s="58"/>
      <c r="H339" s="169"/>
      <c r="I339" s="58"/>
      <c r="J339" s="52"/>
      <c r="K339" s="58"/>
      <c r="L339" s="169"/>
      <c r="M339" s="58"/>
      <c r="N339" s="52"/>
      <c r="O339" s="59"/>
      <c r="P339" s="54"/>
      <c r="Q339" s="92"/>
      <c r="R339" s="63"/>
      <c r="S339" s="180"/>
      <c r="T339" s="58"/>
      <c r="U339" s="52"/>
      <c r="V339" s="58"/>
      <c r="W339" s="52"/>
      <c r="X339" s="59"/>
      <c r="Y339" s="213"/>
      <c r="Z339" s="52"/>
      <c r="AA339" s="58"/>
      <c r="AB339" s="52"/>
      <c r="AC339" s="58"/>
    </row>
    <row r="340" spans="1:29">
      <c r="A340" s="125">
        <v>20.010000000000002</v>
      </c>
      <c r="B340" s="62" t="s">
        <v>223</v>
      </c>
      <c r="C340" s="63">
        <v>138</v>
      </c>
      <c r="D340" s="92">
        <v>4.1399999999999997</v>
      </c>
      <c r="E340" s="63">
        <v>138</v>
      </c>
      <c r="F340" s="180">
        <v>1.65</v>
      </c>
      <c r="G340" s="57">
        <f t="shared" ref="G340:H347" si="215">E340/C340%</f>
        <v>100.00000000000001</v>
      </c>
      <c r="H340" s="260">
        <f t="shared" si="215"/>
        <v>39.855072463768117</v>
      </c>
      <c r="I340" s="63">
        <f t="shared" ref="I340:J346" si="216">C340-E340</f>
        <v>0</v>
      </c>
      <c r="J340" s="92">
        <f t="shared" si="216"/>
        <v>2.4899999999999998</v>
      </c>
      <c r="K340" s="62"/>
      <c r="L340" s="167">
        <v>1</v>
      </c>
      <c r="M340" s="62"/>
      <c r="N340" s="92"/>
      <c r="O340" s="114">
        <f>3000/100000</f>
        <v>0.03</v>
      </c>
      <c r="P340" s="63">
        <v>133</v>
      </c>
      <c r="Q340" s="92">
        <f>O340*P340</f>
        <v>3.9899999999999998</v>
      </c>
      <c r="R340" s="63">
        <f t="shared" si="144"/>
        <v>133</v>
      </c>
      <c r="S340" s="180">
        <f>L340+N340+Q340</f>
        <v>4.99</v>
      </c>
      <c r="T340" s="62"/>
      <c r="U340" s="92">
        <v>1</v>
      </c>
      <c r="V340" s="62"/>
      <c r="W340" s="92"/>
      <c r="X340" s="114">
        <f>3000/100000</f>
        <v>0.03</v>
      </c>
      <c r="Y340" s="60">
        <v>133</v>
      </c>
      <c r="Z340" s="92">
        <f>X340*Y340</f>
        <v>3.9899999999999998</v>
      </c>
      <c r="AA340" s="214">
        <f>Y340</f>
        <v>133</v>
      </c>
      <c r="AB340" s="92">
        <f>U340+W340+Z340</f>
        <v>4.99</v>
      </c>
      <c r="AC340" s="62"/>
    </row>
    <row r="341" spans="1:29" s="269" customFormat="1">
      <c r="A341" s="265"/>
      <c r="B341" s="302" t="s">
        <v>109</v>
      </c>
      <c r="C341" s="304">
        <f>C340</f>
        <v>138</v>
      </c>
      <c r="D341" s="308">
        <f>D340</f>
        <v>4.1399999999999997</v>
      </c>
      <c r="E341" s="304">
        <f>E340</f>
        <v>138</v>
      </c>
      <c r="F341" s="308">
        <f>F340</f>
        <v>1.65</v>
      </c>
      <c r="G341" s="265">
        <f t="shared" si="215"/>
        <v>100.00000000000001</v>
      </c>
      <c r="H341" s="265">
        <f t="shared" si="215"/>
        <v>39.855072463768117</v>
      </c>
      <c r="I341" s="304">
        <f t="shared" ref="I341:M341" si="217">I340</f>
        <v>0</v>
      </c>
      <c r="J341" s="308">
        <f t="shared" si="217"/>
        <v>2.4899999999999998</v>
      </c>
      <c r="K341" s="304">
        <f t="shared" si="217"/>
        <v>0</v>
      </c>
      <c r="L341" s="308">
        <f>L340</f>
        <v>1</v>
      </c>
      <c r="M341" s="304">
        <f t="shared" si="217"/>
        <v>0</v>
      </c>
      <c r="N341" s="308">
        <f>N340</f>
        <v>0</v>
      </c>
      <c r="O341" s="302"/>
      <c r="P341" s="304">
        <f t="shared" ref="P341:V341" si="218">P340</f>
        <v>133</v>
      </c>
      <c r="Q341" s="308">
        <f>Q340</f>
        <v>3.9899999999999998</v>
      </c>
      <c r="R341" s="304">
        <f t="shared" si="218"/>
        <v>133</v>
      </c>
      <c r="S341" s="308">
        <f>S340</f>
        <v>4.99</v>
      </c>
      <c r="T341" s="304">
        <f t="shared" si="218"/>
        <v>0</v>
      </c>
      <c r="U341" s="308">
        <f>U340</f>
        <v>1</v>
      </c>
      <c r="V341" s="304">
        <f t="shared" si="218"/>
        <v>0</v>
      </c>
      <c r="W341" s="308">
        <f>W340</f>
        <v>0</v>
      </c>
      <c r="X341" s="302"/>
      <c r="Y341" s="328">
        <f t="shared" ref="Y341:AA341" si="219">Y340</f>
        <v>133</v>
      </c>
      <c r="Z341" s="308">
        <f>Z340</f>
        <v>3.9899999999999998</v>
      </c>
      <c r="AA341" s="304">
        <f t="shared" si="219"/>
        <v>133</v>
      </c>
      <c r="AB341" s="308">
        <f>AB340</f>
        <v>4.99</v>
      </c>
      <c r="AC341" s="302"/>
    </row>
    <row r="342" spans="1:29">
      <c r="A342" s="60">
        <v>21</v>
      </c>
      <c r="B342" s="58" t="s">
        <v>224</v>
      </c>
      <c r="C342" s="58"/>
      <c r="D342" s="52"/>
      <c r="E342" s="58"/>
      <c r="F342" s="181"/>
      <c r="G342" s="57"/>
      <c r="H342" s="260"/>
      <c r="I342" s="63"/>
      <c r="J342" s="92"/>
      <c r="K342" s="58"/>
      <c r="L342" s="169"/>
      <c r="M342" s="58"/>
      <c r="N342" s="52"/>
      <c r="O342" s="59"/>
      <c r="P342" s="54"/>
      <c r="Q342" s="92"/>
      <c r="R342" s="63"/>
      <c r="S342" s="180"/>
      <c r="T342" s="58"/>
      <c r="U342" s="52"/>
      <c r="V342" s="58"/>
      <c r="W342" s="52"/>
      <c r="X342" s="59"/>
      <c r="Y342" s="213"/>
      <c r="Z342" s="52"/>
      <c r="AA342" s="58"/>
      <c r="AB342" s="52"/>
      <c r="AC342" s="58"/>
    </row>
    <row r="343" spans="1:29">
      <c r="A343" s="57">
        <v>21.01</v>
      </c>
      <c r="B343" s="62" t="s">
        <v>225</v>
      </c>
      <c r="C343" s="63">
        <v>1</v>
      </c>
      <c r="D343" s="92">
        <v>12.5</v>
      </c>
      <c r="E343" s="63">
        <v>0</v>
      </c>
      <c r="F343" s="180">
        <v>0</v>
      </c>
      <c r="G343" s="57">
        <f t="shared" si="215"/>
        <v>0</v>
      </c>
      <c r="H343" s="260">
        <f t="shared" si="215"/>
        <v>0</v>
      </c>
      <c r="I343" s="63">
        <f t="shared" si="216"/>
        <v>1</v>
      </c>
      <c r="J343" s="92">
        <f t="shared" si="216"/>
        <v>12.5</v>
      </c>
      <c r="K343" s="62"/>
      <c r="L343" s="167">
        <v>1.1499999999999999</v>
      </c>
      <c r="M343" s="62"/>
      <c r="N343" s="92"/>
      <c r="O343" s="75"/>
      <c r="P343" s="63"/>
      <c r="Q343" s="92">
        <v>12.5</v>
      </c>
      <c r="R343" s="63">
        <f t="shared" si="144"/>
        <v>0</v>
      </c>
      <c r="S343" s="180">
        <f>L343+N343+Q343</f>
        <v>13.65</v>
      </c>
      <c r="T343" s="62"/>
      <c r="U343" s="92">
        <v>1.1499999999999999</v>
      </c>
      <c r="V343" s="62"/>
      <c r="W343" s="92"/>
      <c r="X343" s="75"/>
      <c r="Y343" s="214"/>
      <c r="Z343" s="92">
        <v>12.5</v>
      </c>
      <c r="AA343" s="214">
        <f t="shared" ref="AA343:AA346" si="220">Y343</f>
        <v>0</v>
      </c>
      <c r="AB343" s="92">
        <f t="shared" ref="AB343:AB346" si="221">U343+W343+Z343</f>
        <v>13.65</v>
      </c>
      <c r="AC343" s="62"/>
    </row>
    <row r="344" spans="1:29">
      <c r="A344" s="57">
        <v>21.02</v>
      </c>
      <c r="B344" s="62" t="s">
        <v>226</v>
      </c>
      <c r="C344" s="63">
        <v>1</v>
      </c>
      <c r="D344" s="92">
        <v>12.5</v>
      </c>
      <c r="E344" s="63">
        <v>0</v>
      </c>
      <c r="F344" s="180">
        <v>0</v>
      </c>
      <c r="G344" s="57">
        <f t="shared" si="215"/>
        <v>0</v>
      </c>
      <c r="H344" s="260">
        <f t="shared" si="215"/>
        <v>0</v>
      </c>
      <c r="I344" s="63">
        <f t="shared" si="216"/>
        <v>1</v>
      </c>
      <c r="J344" s="92">
        <f t="shared" si="216"/>
        <v>12.5</v>
      </c>
      <c r="K344" s="62"/>
      <c r="L344" s="167">
        <v>0.45</v>
      </c>
      <c r="M344" s="62"/>
      <c r="N344" s="92"/>
      <c r="O344" s="75"/>
      <c r="P344" s="63"/>
      <c r="Q344" s="92">
        <v>12.5</v>
      </c>
      <c r="R344" s="63">
        <f t="shared" si="144"/>
        <v>0</v>
      </c>
      <c r="S344" s="180">
        <f t="shared" ref="S344:S346" si="222">L344+N344+Q344</f>
        <v>12.95</v>
      </c>
      <c r="T344" s="62"/>
      <c r="U344" s="92">
        <v>0.45</v>
      </c>
      <c r="V344" s="62"/>
      <c r="W344" s="92"/>
      <c r="X344" s="75"/>
      <c r="Y344" s="214"/>
      <c r="Z344" s="92">
        <v>12.5</v>
      </c>
      <c r="AA344" s="214">
        <f t="shared" si="220"/>
        <v>0</v>
      </c>
      <c r="AB344" s="92">
        <f t="shared" si="221"/>
        <v>12.95</v>
      </c>
      <c r="AC344" s="62"/>
    </row>
    <row r="345" spans="1:29">
      <c r="A345" s="57">
        <f t="shared" ref="A345:A346" si="223">+A344+0.01</f>
        <v>21.03</v>
      </c>
      <c r="B345" s="62" t="s">
        <v>227</v>
      </c>
      <c r="C345" s="63">
        <v>1</v>
      </c>
      <c r="D345" s="92">
        <v>12.5</v>
      </c>
      <c r="E345" s="63">
        <v>0</v>
      </c>
      <c r="F345" s="180">
        <v>0</v>
      </c>
      <c r="G345" s="57">
        <f t="shared" si="215"/>
        <v>0</v>
      </c>
      <c r="H345" s="260">
        <f t="shared" si="215"/>
        <v>0</v>
      </c>
      <c r="I345" s="63">
        <f t="shared" si="216"/>
        <v>1</v>
      </c>
      <c r="J345" s="92">
        <f t="shared" si="216"/>
        <v>12.5</v>
      </c>
      <c r="K345" s="62"/>
      <c r="L345" s="167">
        <v>0.78</v>
      </c>
      <c r="M345" s="62"/>
      <c r="N345" s="92"/>
      <c r="O345" s="75"/>
      <c r="P345" s="63"/>
      <c r="Q345" s="92">
        <v>12.5</v>
      </c>
      <c r="R345" s="63">
        <f t="shared" ref="R345:S403" si="224">K345+M345+P345</f>
        <v>0</v>
      </c>
      <c r="S345" s="180">
        <f t="shared" si="222"/>
        <v>13.28</v>
      </c>
      <c r="T345" s="62"/>
      <c r="U345" s="92">
        <v>0.78</v>
      </c>
      <c r="V345" s="62"/>
      <c r="W345" s="92"/>
      <c r="X345" s="75"/>
      <c r="Y345" s="214"/>
      <c r="Z345" s="92">
        <v>12.5</v>
      </c>
      <c r="AA345" s="214">
        <f t="shared" si="220"/>
        <v>0</v>
      </c>
      <c r="AB345" s="92">
        <f t="shared" si="221"/>
        <v>13.28</v>
      </c>
      <c r="AC345" s="62"/>
    </row>
    <row r="346" spans="1:29">
      <c r="A346" s="57">
        <f t="shared" si="223"/>
        <v>21.040000000000003</v>
      </c>
      <c r="B346" s="62" t="s">
        <v>228</v>
      </c>
      <c r="C346" s="63">
        <v>1</v>
      </c>
      <c r="D346" s="92">
        <v>12.5</v>
      </c>
      <c r="E346" s="63">
        <v>0</v>
      </c>
      <c r="F346" s="180">
        <v>0</v>
      </c>
      <c r="G346" s="57">
        <f t="shared" si="215"/>
        <v>0</v>
      </c>
      <c r="H346" s="260">
        <f t="shared" si="215"/>
        <v>0</v>
      </c>
      <c r="I346" s="63">
        <f t="shared" si="216"/>
        <v>1</v>
      </c>
      <c r="J346" s="92">
        <f t="shared" si="216"/>
        <v>12.5</v>
      </c>
      <c r="K346" s="62"/>
      <c r="L346" s="167"/>
      <c r="M346" s="62"/>
      <c r="N346" s="92"/>
      <c r="O346" s="31"/>
      <c r="P346" s="63">
        <v>0</v>
      </c>
      <c r="Q346" s="92">
        <v>12.5</v>
      </c>
      <c r="R346" s="63">
        <f t="shared" si="224"/>
        <v>0</v>
      </c>
      <c r="S346" s="180">
        <f t="shared" si="222"/>
        <v>12.5</v>
      </c>
      <c r="T346" s="62"/>
      <c r="U346" s="92"/>
      <c r="V346" s="62"/>
      <c r="W346" s="92"/>
      <c r="X346" s="31"/>
      <c r="Y346" s="214"/>
      <c r="Z346" s="92">
        <v>12.5</v>
      </c>
      <c r="AA346" s="214">
        <f t="shared" si="220"/>
        <v>0</v>
      </c>
      <c r="AB346" s="92">
        <f t="shared" si="221"/>
        <v>12.5</v>
      </c>
      <c r="AC346" s="62"/>
    </row>
    <row r="347" spans="1:29" s="269" customFormat="1">
      <c r="A347" s="265"/>
      <c r="B347" s="302" t="s">
        <v>109</v>
      </c>
      <c r="C347" s="304">
        <f>SUM(C343:C346)</f>
        <v>4</v>
      </c>
      <c r="D347" s="308">
        <f>SUM(D343:D346)</f>
        <v>50</v>
      </c>
      <c r="E347" s="304">
        <f>SUM(E343:E346)</f>
        <v>0</v>
      </c>
      <c r="F347" s="308">
        <f>SUM(F343:F346)</f>
        <v>0</v>
      </c>
      <c r="G347" s="265">
        <f t="shared" si="215"/>
        <v>0</v>
      </c>
      <c r="H347" s="265">
        <f t="shared" si="215"/>
        <v>0</v>
      </c>
      <c r="I347" s="304">
        <f t="shared" ref="I347:M347" si="225">SUM(I343:I346)</f>
        <v>4</v>
      </c>
      <c r="J347" s="308">
        <f t="shared" si="225"/>
        <v>50</v>
      </c>
      <c r="K347" s="304">
        <f t="shared" si="225"/>
        <v>0</v>
      </c>
      <c r="L347" s="308">
        <f>SUM(L343:L346)</f>
        <v>2.38</v>
      </c>
      <c r="M347" s="304">
        <f t="shared" si="225"/>
        <v>0</v>
      </c>
      <c r="N347" s="308">
        <f>SUM(N343:N346)</f>
        <v>0</v>
      </c>
      <c r="O347" s="302"/>
      <c r="P347" s="304">
        <f t="shared" ref="P347:V347" si="226">SUM(P343:P346)</f>
        <v>0</v>
      </c>
      <c r="Q347" s="308">
        <f>SUM(Q343:Q346)</f>
        <v>50</v>
      </c>
      <c r="R347" s="304">
        <f t="shared" si="226"/>
        <v>0</v>
      </c>
      <c r="S347" s="308">
        <f>SUM(S343:S346)</f>
        <v>52.38</v>
      </c>
      <c r="T347" s="304">
        <f t="shared" si="226"/>
        <v>0</v>
      </c>
      <c r="U347" s="308">
        <f>SUM(U343:U346)</f>
        <v>2.38</v>
      </c>
      <c r="V347" s="304">
        <f t="shared" si="226"/>
        <v>0</v>
      </c>
      <c r="W347" s="308">
        <f>SUM(W343:W346)</f>
        <v>0</v>
      </c>
      <c r="X347" s="302"/>
      <c r="Y347" s="328">
        <f t="shared" ref="Y347:AA347" si="227">SUM(Y343:Y346)</f>
        <v>0</v>
      </c>
      <c r="Z347" s="308">
        <f>SUM(Z343:Z346)</f>
        <v>50</v>
      </c>
      <c r="AA347" s="304">
        <f t="shared" si="227"/>
        <v>0</v>
      </c>
      <c r="AB347" s="308">
        <f>SUM(AB343:AB346)</f>
        <v>52.38</v>
      </c>
      <c r="AC347" s="302"/>
    </row>
    <row r="348" spans="1:29">
      <c r="A348" s="60">
        <v>22</v>
      </c>
      <c r="B348" s="58" t="s">
        <v>229</v>
      </c>
      <c r="C348" s="58"/>
      <c r="D348" s="52"/>
      <c r="E348" s="58"/>
      <c r="F348" s="181"/>
      <c r="G348" s="58"/>
      <c r="H348" s="169"/>
      <c r="I348" s="58"/>
      <c r="J348" s="52"/>
      <c r="K348" s="58"/>
      <c r="L348" s="169"/>
      <c r="M348" s="58"/>
      <c r="N348" s="52"/>
      <c r="O348" s="59"/>
      <c r="P348" s="54"/>
      <c r="Q348" s="92"/>
      <c r="R348" s="63"/>
      <c r="S348" s="180"/>
      <c r="T348" s="58"/>
      <c r="U348" s="52"/>
      <c r="V348" s="58"/>
      <c r="W348" s="52"/>
      <c r="X348" s="59"/>
      <c r="Y348" s="213"/>
      <c r="Z348" s="52"/>
      <c r="AA348" s="58"/>
      <c r="AB348" s="52"/>
      <c r="AC348" s="58"/>
    </row>
    <row r="349" spans="1:29">
      <c r="A349" s="57">
        <v>22.01</v>
      </c>
      <c r="B349" s="62" t="s">
        <v>230</v>
      </c>
      <c r="C349" s="62"/>
      <c r="D349" s="92"/>
      <c r="E349" s="62"/>
      <c r="F349" s="180"/>
      <c r="G349" s="62"/>
      <c r="H349" s="167"/>
      <c r="I349" s="62"/>
      <c r="J349" s="92"/>
      <c r="K349" s="62"/>
      <c r="L349" s="167"/>
      <c r="M349" s="62"/>
      <c r="N349" s="92"/>
      <c r="O349" s="103"/>
      <c r="P349" s="63"/>
      <c r="Q349" s="92"/>
      <c r="R349" s="63"/>
      <c r="S349" s="180"/>
      <c r="T349" s="62"/>
      <c r="U349" s="92"/>
      <c r="V349" s="62"/>
      <c r="W349" s="92"/>
      <c r="X349" s="103"/>
      <c r="Y349" s="214"/>
      <c r="Z349" s="92"/>
      <c r="AA349" s="62"/>
      <c r="AB349" s="92"/>
      <c r="AC349" s="62"/>
    </row>
    <row r="350" spans="1:29">
      <c r="A350" s="57">
        <v>22.02</v>
      </c>
      <c r="B350" s="62" t="s">
        <v>231</v>
      </c>
      <c r="C350" s="63">
        <v>360</v>
      </c>
      <c r="D350" s="92">
        <v>1.08</v>
      </c>
      <c r="E350" s="63">
        <v>360</v>
      </c>
      <c r="F350" s="180">
        <v>1.08</v>
      </c>
      <c r="G350" s="57">
        <f t="shared" ref="G350:H351" si="228">E350/C350%</f>
        <v>100</v>
      </c>
      <c r="H350" s="260">
        <f t="shared" si="228"/>
        <v>100</v>
      </c>
      <c r="I350" s="63">
        <f t="shared" ref="I350:J350" si="229">C350-E350</f>
        <v>0</v>
      </c>
      <c r="J350" s="92">
        <f t="shared" si="229"/>
        <v>0</v>
      </c>
      <c r="K350" s="62"/>
      <c r="L350" s="167"/>
      <c r="M350" s="62"/>
      <c r="N350" s="92"/>
      <c r="O350" s="103">
        <f>300/100000</f>
        <v>3.0000000000000001E-3</v>
      </c>
      <c r="P350" s="63">
        <v>780</v>
      </c>
      <c r="Q350" s="92">
        <f t="shared" ref="Q350:Q403" si="230">O350*P350</f>
        <v>2.34</v>
      </c>
      <c r="R350" s="63">
        <f t="shared" si="224"/>
        <v>780</v>
      </c>
      <c r="S350" s="180">
        <f t="shared" si="224"/>
        <v>2.34</v>
      </c>
      <c r="T350" s="62"/>
      <c r="U350" s="92"/>
      <c r="V350" s="62"/>
      <c r="W350" s="92"/>
      <c r="X350" s="103">
        <f>300/100000</f>
        <v>3.0000000000000001E-3</v>
      </c>
      <c r="Y350" s="214">
        <f>60*6</f>
        <v>360</v>
      </c>
      <c r="Z350" s="92">
        <f>X350*Y350</f>
        <v>1.08</v>
      </c>
      <c r="AA350" s="214">
        <f>Y350</f>
        <v>360</v>
      </c>
      <c r="AB350" s="92">
        <f>U350+W350+Z350</f>
        <v>1.08</v>
      </c>
      <c r="AC350" s="62"/>
    </row>
    <row r="351" spans="1:29" s="269" customFormat="1">
      <c r="A351" s="265"/>
      <c r="B351" s="266" t="s">
        <v>107</v>
      </c>
      <c r="C351" s="267">
        <f>C350</f>
        <v>360</v>
      </c>
      <c r="D351" s="279">
        <f>D350</f>
        <v>1.08</v>
      </c>
      <c r="E351" s="267">
        <f>E350</f>
        <v>360</v>
      </c>
      <c r="F351" s="279">
        <f>F350</f>
        <v>1.08</v>
      </c>
      <c r="G351" s="265">
        <f t="shared" si="228"/>
        <v>100</v>
      </c>
      <c r="H351" s="265">
        <f t="shared" si="228"/>
        <v>100</v>
      </c>
      <c r="I351" s="267">
        <f t="shared" ref="I351:M351" si="231">I350</f>
        <v>0</v>
      </c>
      <c r="J351" s="279">
        <f t="shared" si="231"/>
        <v>0</v>
      </c>
      <c r="K351" s="267">
        <f t="shared" si="231"/>
        <v>0</v>
      </c>
      <c r="L351" s="279">
        <f>L349+L350</f>
        <v>0</v>
      </c>
      <c r="M351" s="267">
        <f t="shared" si="231"/>
        <v>0</v>
      </c>
      <c r="N351" s="279">
        <f>N349+N350</f>
        <v>0</v>
      </c>
      <c r="O351" s="266"/>
      <c r="P351" s="267">
        <f t="shared" ref="P351:V351" si="232">P350</f>
        <v>780</v>
      </c>
      <c r="Q351" s="279">
        <f>Q349+Q350</f>
        <v>2.34</v>
      </c>
      <c r="R351" s="267">
        <f t="shared" si="232"/>
        <v>780</v>
      </c>
      <c r="S351" s="279">
        <f>S349+S350</f>
        <v>2.34</v>
      </c>
      <c r="T351" s="267">
        <f t="shared" si="232"/>
        <v>0</v>
      </c>
      <c r="U351" s="279">
        <f>U349+U350</f>
        <v>0</v>
      </c>
      <c r="V351" s="267">
        <f t="shared" si="232"/>
        <v>0</v>
      </c>
      <c r="W351" s="279">
        <f>W349+W350</f>
        <v>0</v>
      </c>
      <c r="X351" s="266"/>
      <c r="Y351" s="352">
        <f t="shared" ref="Y351:AA351" si="233">Y350</f>
        <v>360</v>
      </c>
      <c r="Z351" s="279">
        <f>Z349+Z350</f>
        <v>1.08</v>
      </c>
      <c r="AA351" s="267">
        <f t="shared" si="233"/>
        <v>360</v>
      </c>
      <c r="AB351" s="279">
        <f>AB349+AB350</f>
        <v>1.08</v>
      </c>
      <c r="AC351" s="266"/>
    </row>
    <row r="352" spans="1:29">
      <c r="A352" s="57"/>
      <c r="B352" s="73"/>
      <c r="C352" s="74"/>
      <c r="D352" s="153"/>
      <c r="E352" s="74"/>
      <c r="F352" s="197"/>
      <c r="G352" s="73"/>
      <c r="H352" s="153"/>
      <c r="I352" s="73"/>
      <c r="J352" s="153"/>
      <c r="K352" s="73"/>
      <c r="L352" s="153"/>
      <c r="M352" s="73"/>
      <c r="N352" s="153"/>
      <c r="O352" s="73"/>
      <c r="P352" s="74"/>
      <c r="Q352" s="153"/>
      <c r="R352" s="74"/>
      <c r="S352" s="197"/>
      <c r="T352" s="73"/>
      <c r="U352" s="153"/>
      <c r="V352" s="73"/>
      <c r="W352" s="153"/>
      <c r="X352" s="73"/>
      <c r="Y352" s="219"/>
      <c r="Z352" s="153"/>
      <c r="AA352" s="73"/>
      <c r="AB352" s="153"/>
      <c r="AC352" s="73"/>
    </row>
    <row r="353" spans="1:29">
      <c r="A353" s="53" t="s">
        <v>262</v>
      </c>
      <c r="B353" s="58" t="s">
        <v>232</v>
      </c>
      <c r="C353" s="58"/>
      <c r="D353" s="52"/>
      <c r="E353" s="58"/>
      <c r="F353" s="181"/>
      <c r="G353" s="58"/>
      <c r="H353" s="169"/>
      <c r="I353" s="58"/>
      <c r="J353" s="52"/>
      <c r="K353" s="58"/>
      <c r="L353" s="169"/>
      <c r="M353" s="58"/>
      <c r="N353" s="52"/>
      <c r="O353" s="59"/>
      <c r="P353" s="54"/>
      <c r="Q353" s="92"/>
      <c r="R353" s="63"/>
      <c r="S353" s="180"/>
      <c r="T353" s="58"/>
      <c r="U353" s="52"/>
      <c r="V353" s="58"/>
      <c r="W353" s="52"/>
      <c r="X353" s="59"/>
      <c r="Y353" s="213"/>
      <c r="Z353" s="52"/>
      <c r="AA353" s="58"/>
      <c r="AB353" s="52"/>
      <c r="AC353" s="58"/>
    </row>
    <row r="354" spans="1:29">
      <c r="A354" s="60">
        <v>23</v>
      </c>
      <c r="B354" s="58" t="s">
        <v>233</v>
      </c>
      <c r="C354" s="58"/>
      <c r="D354" s="52"/>
      <c r="E354" s="58"/>
      <c r="F354" s="181"/>
      <c r="G354" s="58"/>
      <c r="H354" s="169"/>
      <c r="I354" s="58"/>
      <c r="J354" s="52"/>
      <c r="K354" s="58"/>
      <c r="L354" s="169"/>
      <c r="M354" s="58"/>
      <c r="N354" s="52"/>
      <c r="O354" s="59"/>
      <c r="P354" s="54"/>
      <c r="Q354" s="92"/>
      <c r="R354" s="63"/>
      <c r="S354" s="180"/>
      <c r="T354" s="58"/>
      <c r="U354" s="52"/>
      <c r="V354" s="58"/>
      <c r="W354" s="52"/>
      <c r="X354" s="59"/>
      <c r="Y354" s="213"/>
      <c r="Z354" s="52"/>
      <c r="AA354" s="58"/>
      <c r="AB354" s="52"/>
      <c r="AC354" s="58"/>
    </row>
    <row r="355" spans="1:29">
      <c r="A355" s="57">
        <v>23.01</v>
      </c>
      <c r="B355" s="62" t="s">
        <v>234</v>
      </c>
      <c r="C355" s="63">
        <v>1</v>
      </c>
      <c r="D355" s="92">
        <v>8</v>
      </c>
      <c r="E355" s="490"/>
      <c r="F355" s="92"/>
      <c r="G355" s="57">
        <f t="shared" ref="G355:H398" si="234">E355/C355%</f>
        <v>0</v>
      </c>
      <c r="H355" s="260">
        <f t="shared" si="234"/>
        <v>0</v>
      </c>
      <c r="I355" s="63">
        <f t="shared" ref="I355:J396" si="235">C355-E355</f>
        <v>1</v>
      </c>
      <c r="J355" s="92">
        <f t="shared" si="235"/>
        <v>8</v>
      </c>
      <c r="K355" s="63">
        <f>I355</f>
        <v>1</v>
      </c>
      <c r="L355" s="92">
        <f>J355</f>
        <v>8</v>
      </c>
      <c r="M355" s="62"/>
      <c r="N355" s="92"/>
      <c r="O355" s="127"/>
      <c r="P355" s="63"/>
      <c r="Q355" s="92">
        <f t="shared" si="230"/>
        <v>0</v>
      </c>
      <c r="R355" s="63">
        <f t="shared" si="224"/>
        <v>1</v>
      </c>
      <c r="S355" s="180">
        <f t="shared" si="224"/>
        <v>8</v>
      </c>
      <c r="T355" s="62"/>
      <c r="U355" s="92">
        <v>0</v>
      </c>
      <c r="V355" s="62"/>
      <c r="W355" s="92"/>
      <c r="X355" s="127"/>
      <c r="Y355" s="214"/>
      <c r="Z355" s="92">
        <f t="shared" ref="Z355:Z383" si="236">X355*Y355</f>
        <v>0</v>
      </c>
      <c r="AA355" s="214">
        <f t="shared" ref="AA355:AA383" si="237">Y355</f>
        <v>0</v>
      </c>
      <c r="AB355" s="92">
        <f t="shared" ref="AB355:AB383" si="238">U355+W355+Z355</f>
        <v>0</v>
      </c>
      <c r="AC355" s="62"/>
    </row>
    <row r="356" spans="1:29">
      <c r="A356" s="57">
        <f>+A355+0.01</f>
        <v>23.020000000000003</v>
      </c>
      <c r="B356" s="62" t="s">
        <v>235</v>
      </c>
      <c r="C356" s="63">
        <v>0</v>
      </c>
      <c r="D356" s="92">
        <v>0</v>
      </c>
      <c r="E356" s="490"/>
      <c r="F356" s="92"/>
      <c r="G356" s="57" t="e">
        <f t="shared" si="234"/>
        <v>#DIV/0!</v>
      </c>
      <c r="H356" s="260" t="e">
        <f t="shared" si="234"/>
        <v>#DIV/0!</v>
      </c>
      <c r="I356" s="63">
        <f t="shared" si="235"/>
        <v>0</v>
      </c>
      <c r="J356" s="92">
        <f t="shared" si="235"/>
        <v>0</v>
      </c>
      <c r="K356" s="63"/>
      <c r="L356" s="92"/>
      <c r="M356" s="62"/>
      <c r="N356" s="92"/>
      <c r="O356" s="127"/>
      <c r="P356" s="63"/>
      <c r="Q356" s="92">
        <f t="shared" si="230"/>
        <v>0</v>
      </c>
      <c r="R356" s="63">
        <f t="shared" si="224"/>
        <v>0</v>
      </c>
      <c r="S356" s="180">
        <f t="shared" si="224"/>
        <v>0</v>
      </c>
      <c r="T356" s="62"/>
      <c r="U356" s="92"/>
      <c r="V356" s="62"/>
      <c r="W356" s="92"/>
      <c r="X356" s="127"/>
      <c r="Y356" s="214"/>
      <c r="Z356" s="92">
        <f t="shared" si="236"/>
        <v>0</v>
      </c>
      <c r="AA356" s="214">
        <f t="shared" si="237"/>
        <v>0</v>
      </c>
      <c r="AB356" s="92">
        <f t="shared" si="238"/>
        <v>0</v>
      </c>
      <c r="AC356" s="62"/>
    </row>
    <row r="357" spans="1:29">
      <c r="A357" s="57">
        <f t="shared" ref="A357:A377" si="239">+A356+0.01</f>
        <v>23.030000000000005</v>
      </c>
      <c r="B357" s="62" t="s">
        <v>236</v>
      </c>
      <c r="C357" s="63">
        <v>2</v>
      </c>
      <c r="D357" s="92">
        <v>71.5</v>
      </c>
      <c r="E357" s="490"/>
      <c r="F357" s="92"/>
      <c r="G357" s="57">
        <f t="shared" si="234"/>
        <v>0</v>
      </c>
      <c r="H357" s="260">
        <f t="shared" si="234"/>
        <v>0</v>
      </c>
      <c r="I357" s="63">
        <f t="shared" si="235"/>
        <v>2</v>
      </c>
      <c r="J357" s="92">
        <f t="shared" si="235"/>
        <v>71.5</v>
      </c>
      <c r="K357" s="63">
        <f>I357</f>
        <v>2</v>
      </c>
      <c r="L357" s="92">
        <f>J357</f>
        <v>71.5</v>
      </c>
      <c r="M357" s="62"/>
      <c r="N357" s="92"/>
      <c r="O357" s="127"/>
      <c r="P357" s="63"/>
      <c r="Q357" s="92">
        <f t="shared" si="230"/>
        <v>0</v>
      </c>
      <c r="R357" s="63">
        <f t="shared" si="224"/>
        <v>2</v>
      </c>
      <c r="S357" s="180">
        <f t="shared" si="224"/>
        <v>71.5</v>
      </c>
      <c r="T357" s="62"/>
      <c r="U357" s="92">
        <v>71.5</v>
      </c>
      <c r="V357" s="62"/>
      <c r="W357" s="92"/>
      <c r="X357" s="127"/>
      <c r="Y357" s="214"/>
      <c r="Z357" s="92">
        <f t="shared" si="236"/>
        <v>0</v>
      </c>
      <c r="AA357" s="214">
        <f t="shared" si="237"/>
        <v>0</v>
      </c>
      <c r="AB357" s="92">
        <f t="shared" si="238"/>
        <v>71.5</v>
      </c>
      <c r="AC357" s="62"/>
    </row>
    <row r="358" spans="1:29">
      <c r="A358" s="57">
        <f t="shared" si="239"/>
        <v>23.040000000000006</v>
      </c>
      <c r="B358" s="62" t="s">
        <v>237</v>
      </c>
      <c r="C358" s="63">
        <v>0</v>
      </c>
      <c r="D358" s="92">
        <v>0</v>
      </c>
      <c r="E358" s="490"/>
      <c r="F358" s="92"/>
      <c r="G358" s="57" t="e">
        <f t="shared" si="234"/>
        <v>#DIV/0!</v>
      </c>
      <c r="H358" s="260" t="e">
        <f t="shared" si="234"/>
        <v>#DIV/0!</v>
      </c>
      <c r="I358" s="63">
        <f t="shared" si="235"/>
        <v>0</v>
      </c>
      <c r="J358" s="92">
        <f t="shared" si="235"/>
        <v>0</v>
      </c>
      <c r="K358" s="63"/>
      <c r="L358" s="92"/>
      <c r="M358" s="62"/>
      <c r="N358" s="92"/>
      <c r="O358" s="127"/>
      <c r="P358" s="63"/>
      <c r="Q358" s="92">
        <f t="shared" si="230"/>
        <v>0</v>
      </c>
      <c r="R358" s="63">
        <f t="shared" si="224"/>
        <v>0</v>
      </c>
      <c r="S358" s="180">
        <f t="shared" si="224"/>
        <v>0</v>
      </c>
      <c r="T358" s="62"/>
      <c r="U358" s="92"/>
      <c r="V358" s="62"/>
      <c r="W358" s="92"/>
      <c r="X358" s="127"/>
      <c r="Y358" s="214"/>
      <c r="Z358" s="92">
        <f t="shared" si="236"/>
        <v>0</v>
      </c>
      <c r="AA358" s="214">
        <f t="shared" si="237"/>
        <v>0</v>
      </c>
      <c r="AB358" s="92">
        <f t="shared" si="238"/>
        <v>0</v>
      </c>
      <c r="AC358" s="62"/>
    </row>
    <row r="359" spans="1:29">
      <c r="A359" s="57">
        <f t="shared" si="239"/>
        <v>23.050000000000008</v>
      </c>
      <c r="B359" s="62" t="s">
        <v>238</v>
      </c>
      <c r="C359" s="63">
        <v>0</v>
      </c>
      <c r="D359" s="92">
        <v>0</v>
      </c>
      <c r="E359" s="490"/>
      <c r="F359" s="92"/>
      <c r="G359" s="57" t="e">
        <f t="shared" si="234"/>
        <v>#DIV/0!</v>
      </c>
      <c r="H359" s="260" t="e">
        <f t="shared" si="234"/>
        <v>#DIV/0!</v>
      </c>
      <c r="I359" s="63">
        <f t="shared" si="235"/>
        <v>0</v>
      </c>
      <c r="J359" s="92">
        <f t="shared" si="235"/>
        <v>0</v>
      </c>
      <c r="K359" s="63"/>
      <c r="L359" s="92"/>
      <c r="M359" s="62"/>
      <c r="N359" s="92"/>
      <c r="O359" s="31"/>
      <c r="P359" s="63"/>
      <c r="Q359" s="92">
        <f t="shared" si="230"/>
        <v>0</v>
      </c>
      <c r="R359" s="63">
        <f t="shared" si="224"/>
        <v>0</v>
      </c>
      <c r="S359" s="180">
        <f t="shared" si="224"/>
        <v>0</v>
      </c>
      <c r="T359" s="62"/>
      <c r="U359" s="92"/>
      <c r="V359" s="62"/>
      <c r="W359" s="92"/>
      <c r="X359" s="31"/>
      <c r="Y359" s="214"/>
      <c r="Z359" s="92">
        <f t="shared" si="236"/>
        <v>0</v>
      </c>
      <c r="AA359" s="214">
        <f t="shared" si="237"/>
        <v>0</v>
      </c>
      <c r="AB359" s="92">
        <f t="shared" si="238"/>
        <v>0</v>
      </c>
      <c r="AC359" s="62"/>
    </row>
    <row r="360" spans="1:29">
      <c r="A360" s="57">
        <f t="shared" si="239"/>
        <v>23.060000000000009</v>
      </c>
      <c r="B360" s="62" t="s">
        <v>239</v>
      </c>
      <c r="C360" s="63">
        <v>11</v>
      </c>
      <c r="D360" s="92">
        <v>108.53</v>
      </c>
      <c r="E360" s="490"/>
      <c r="F360" s="92"/>
      <c r="G360" s="57">
        <f t="shared" si="234"/>
        <v>0</v>
      </c>
      <c r="H360" s="260">
        <f t="shared" si="234"/>
        <v>0</v>
      </c>
      <c r="I360" s="63">
        <f t="shared" si="235"/>
        <v>11</v>
      </c>
      <c r="J360" s="92">
        <f t="shared" si="235"/>
        <v>108.53</v>
      </c>
      <c r="K360" s="63">
        <f>I360</f>
        <v>11</v>
      </c>
      <c r="L360" s="92">
        <f>J360</f>
        <v>108.53</v>
      </c>
      <c r="M360" s="62"/>
      <c r="N360" s="92"/>
      <c r="O360" s="127"/>
      <c r="P360" s="63"/>
      <c r="Q360" s="92">
        <f t="shared" si="230"/>
        <v>0</v>
      </c>
      <c r="R360" s="63">
        <f t="shared" si="224"/>
        <v>11</v>
      </c>
      <c r="S360" s="180">
        <f t="shared" si="224"/>
        <v>108.53</v>
      </c>
      <c r="T360" s="62"/>
      <c r="U360" s="92">
        <v>108.53</v>
      </c>
      <c r="V360" s="62"/>
      <c r="W360" s="92"/>
      <c r="X360" s="127"/>
      <c r="Y360" s="214"/>
      <c r="Z360" s="92">
        <f t="shared" si="236"/>
        <v>0</v>
      </c>
      <c r="AA360" s="214">
        <f t="shared" si="237"/>
        <v>0</v>
      </c>
      <c r="AB360" s="92">
        <f t="shared" si="238"/>
        <v>108.53</v>
      </c>
      <c r="AC360" s="62"/>
    </row>
    <row r="361" spans="1:29">
      <c r="A361" s="57">
        <f t="shared" si="239"/>
        <v>23.070000000000011</v>
      </c>
      <c r="B361" s="62" t="s">
        <v>240</v>
      </c>
      <c r="C361" s="63">
        <v>0</v>
      </c>
      <c r="D361" s="92">
        <v>0</v>
      </c>
      <c r="E361" s="490"/>
      <c r="F361" s="92"/>
      <c r="G361" s="57" t="e">
        <f t="shared" si="234"/>
        <v>#DIV/0!</v>
      </c>
      <c r="H361" s="260" t="e">
        <f t="shared" si="234"/>
        <v>#DIV/0!</v>
      </c>
      <c r="I361" s="63">
        <f t="shared" si="235"/>
        <v>0</v>
      </c>
      <c r="J361" s="92">
        <f t="shared" si="235"/>
        <v>0</v>
      </c>
      <c r="K361" s="62"/>
      <c r="L361" s="167"/>
      <c r="M361" s="62"/>
      <c r="N361" s="92"/>
      <c r="O361" s="127"/>
      <c r="P361" s="63"/>
      <c r="Q361" s="92">
        <f t="shared" si="230"/>
        <v>0</v>
      </c>
      <c r="R361" s="63">
        <f t="shared" si="224"/>
        <v>0</v>
      </c>
      <c r="S361" s="180">
        <f t="shared" si="224"/>
        <v>0</v>
      </c>
      <c r="T361" s="62"/>
      <c r="U361" s="92"/>
      <c r="V361" s="62"/>
      <c r="W361" s="92"/>
      <c r="X361" s="127"/>
      <c r="Y361" s="214"/>
      <c r="Z361" s="92">
        <f t="shared" si="236"/>
        <v>0</v>
      </c>
      <c r="AA361" s="214">
        <f t="shared" si="237"/>
        <v>0</v>
      </c>
      <c r="AB361" s="92">
        <f t="shared" si="238"/>
        <v>0</v>
      </c>
      <c r="AC361" s="62"/>
    </row>
    <row r="362" spans="1:29">
      <c r="A362" s="57">
        <f t="shared" si="239"/>
        <v>23.080000000000013</v>
      </c>
      <c r="B362" s="62" t="s">
        <v>241</v>
      </c>
      <c r="C362" s="63">
        <v>0</v>
      </c>
      <c r="D362" s="92">
        <v>0</v>
      </c>
      <c r="E362" s="490">
        <v>0</v>
      </c>
      <c r="F362" s="92">
        <v>0</v>
      </c>
      <c r="G362" s="57" t="e">
        <f t="shared" si="234"/>
        <v>#DIV/0!</v>
      </c>
      <c r="H362" s="260" t="e">
        <f t="shared" si="234"/>
        <v>#DIV/0!</v>
      </c>
      <c r="I362" s="63">
        <f t="shared" si="235"/>
        <v>0</v>
      </c>
      <c r="J362" s="92">
        <f t="shared" si="235"/>
        <v>0</v>
      </c>
      <c r="K362" s="62"/>
      <c r="L362" s="167"/>
      <c r="M362" s="62"/>
      <c r="N362" s="92"/>
      <c r="O362" s="127"/>
      <c r="P362" s="63"/>
      <c r="Q362" s="92">
        <f t="shared" si="230"/>
        <v>0</v>
      </c>
      <c r="R362" s="63">
        <f t="shared" si="224"/>
        <v>0</v>
      </c>
      <c r="S362" s="180">
        <f t="shared" si="224"/>
        <v>0</v>
      </c>
      <c r="T362" s="62"/>
      <c r="U362" s="92"/>
      <c r="V362" s="62"/>
      <c r="W362" s="92"/>
      <c r="X362" s="127"/>
      <c r="Y362" s="214"/>
      <c r="Z362" s="92">
        <f t="shared" si="236"/>
        <v>0</v>
      </c>
      <c r="AA362" s="214">
        <f t="shared" si="237"/>
        <v>0</v>
      </c>
      <c r="AB362" s="92">
        <f t="shared" si="238"/>
        <v>0</v>
      </c>
      <c r="AC362" s="62"/>
    </row>
    <row r="363" spans="1:29">
      <c r="A363" s="57">
        <v>23.09</v>
      </c>
      <c r="B363" s="62" t="s">
        <v>242</v>
      </c>
      <c r="C363" s="63">
        <v>0</v>
      </c>
      <c r="D363" s="92">
        <v>0</v>
      </c>
      <c r="E363" s="490">
        <v>0</v>
      </c>
      <c r="F363" s="92">
        <v>0</v>
      </c>
      <c r="G363" s="57" t="e">
        <f t="shared" si="234"/>
        <v>#DIV/0!</v>
      </c>
      <c r="H363" s="260" t="e">
        <f t="shared" si="234"/>
        <v>#DIV/0!</v>
      </c>
      <c r="I363" s="63">
        <f t="shared" si="235"/>
        <v>0</v>
      </c>
      <c r="J363" s="92">
        <f t="shared" si="235"/>
        <v>0</v>
      </c>
      <c r="K363" s="62"/>
      <c r="L363" s="167"/>
      <c r="M363" s="62"/>
      <c r="N363" s="92"/>
      <c r="O363" s="31"/>
      <c r="P363" s="63"/>
      <c r="Q363" s="92">
        <f t="shared" si="230"/>
        <v>0</v>
      </c>
      <c r="R363" s="63">
        <f t="shared" si="224"/>
        <v>0</v>
      </c>
      <c r="S363" s="180">
        <f t="shared" si="224"/>
        <v>0</v>
      </c>
      <c r="T363" s="62"/>
      <c r="U363" s="92"/>
      <c r="V363" s="62"/>
      <c r="W363" s="92"/>
      <c r="X363" s="31"/>
      <c r="Y363" s="214"/>
      <c r="Z363" s="92">
        <f t="shared" si="236"/>
        <v>0</v>
      </c>
      <c r="AA363" s="214">
        <f t="shared" si="237"/>
        <v>0</v>
      </c>
      <c r="AB363" s="92">
        <f t="shared" si="238"/>
        <v>0</v>
      </c>
      <c r="AC363" s="62"/>
    </row>
    <row r="364" spans="1:29" s="102" customFormat="1">
      <c r="A364" s="57">
        <f>+A363+0.01</f>
        <v>23.1</v>
      </c>
      <c r="B364" s="62" t="s">
        <v>243</v>
      </c>
      <c r="C364" s="63">
        <v>0</v>
      </c>
      <c r="D364" s="92">
        <v>0</v>
      </c>
      <c r="E364" s="490">
        <v>0</v>
      </c>
      <c r="F364" s="92">
        <v>0</v>
      </c>
      <c r="G364" s="57" t="e">
        <f t="shared" si="234"/>
        <v>#DIV/0!</v>
      </c>
      <c r="H364" s="260" t="e">
        <f t="shared" si="234"/>
        <v>#DIV/0!</v>
      </c>
      <c r="I364" s="63">
        <f t="shared" si="235"/>
        <v>0</v>
      </c>
      <c r="J364" s="92">
        <f t="shared" si="235"/>
        <v>0</v>
      </c>
      <c r="K364" s="62"/>
      <c r="L364" s="167"/>
      <c r="M364" s="62"/>
      <c r="N364" s="92"/>
      <c r="O364" s="127"/>
      <c r="P364" s="63"/>
      <c r="Q364" s="92">
        <f t="shared" si="230"/>
        <v>0</v>
      </c>
      <c r="R364" s="63">
        <f t="shared" si="224"/>
        <v>0</v>
      </c>
      <c r="S364" s="180">
        <f t="shared" si="224"/>
        <v>0</v>
      </c>
      <c r="T364" s="62"/>
      <c r="U364" s="92"/>
      <c r="V364" s="62"/>
      <c r="W364" s="92"/>
      <c r="X364" s="127"/>
      <c r="Y364" s="214"/>
      <c r="Z364" s="92">
        <f t="shared" si="236"/>
        <v>0</v>
      </c>
      <c r="AA364" s="214">
        <f t="shared" si="237"/>
        <v>0</v>
      </c>
      <c r="AB364" s="92">
        <f t="shared" si="238"/>
        <v>0</v>
      </c>
      <c r="AC364" s="62"/>
    </row>
    <row r="365" spans="1:29">
      <c r="A365" s="57">
        <f t="shared" si="239"/>
        <v>23.110000000000003</v>
      </c>
      <c r="B365" s="62" t="s">
        <v>244</v>
      </c>
      <c r="C365" s="63">
        <v>0</v>
      </c>
      <c r="D365" s="92">
        <v>0</v>
      </c>
      <c r="E365" s="490">
        <v>0</v>
      </c>
      <c r="F365" s="92">
        <v>0</v>
      </c>
      <c r="G365" s="57" t="e">
        <f t="shared" si="234"/>
        <v>#DIV/0!</v>
      </c>
      <c r="H365" s="260" t="e">
        <f t="shared" si="234"/>
        <v>#DIV/0!</v>
      </c>
      <c r="I365" s="63">
        <f t="shared" si="235"/>
        <v>0</v>
      </c>
      <c r="J365" s="92">
        <f t="shared" si="235"/>
        <v>0</v>
      </c>
      <c r="K365" s="62"/>
      <c r="L365" s="167"/>
      <c r="M365" s="62"/>
      <c r="N365" s="92"/>
      <c r="O365" s="127"/>
      <c r="P365" s="63"/>
      <c r="Q365" s="92">
        <f t="shared" si="230"/>
        <v>0</v>
      </c>
      <c r="R365" s="63">
        <f t="shared" si="224"/>
        <v>0</v>
      </c>
      <c r="S365" s="180">
        <f t="shared" si="224"/>
        <v>0</v>
      </c>
      <c r="T365" s="62"/>
      <c r="U365" s="92"/>
      <c r="V365" s="62"/>
      <c r="W365" s="92"/>
      <c r="X365" s="127"/>
      <c r="Y365" s="214"/>
      <c r="Z365" s="92">
        <f t="shared" si="236"/>
        <v>0</v>
      </c>
      <c r="AA365" s="214">
        <f t="shared" si="237"/>
        <v>0</v>
      </c>
      <c r="AB365" s="92">
        <f t="shared" si="238"/>
        <v>0</v>
      </c>
      <c r="AC365" s="62"/>
    </row>
    <row r="366" spans="1:29">
      <c r="A366" s="57">
        <f t="shared" si="239"/>
        <v>23.120000000000005</v>
      </c>
      <c r="B366" s="62" t="s">
        <v>245</v>
      </c>
      <c r="C366" s="63">
        <v>0</v>
      </c>
      <c r="D366" s="92">
        <v>0</v>
      </c>
      <c r="E366" s="490">
        <v>0</v>
      </c>
      <c r="F366" s="92">
        <v>0</v>
      </c>
      <c r="G366" s="57" t="e">
        <f t="shared" si="234"/>
        <v>#DIV/0!</v>
      </c>
      <c r="H366" s="260" t="e">
        <f t="shared" si="234"/>
        <v>#DIV/0!</v>
      </c>
      <c r="I366" s="63">
        <f t="shared" si="235"/>
        <v>0</v>
      </c>
      <c r="J366" s="92">
        <f t="shared" si="235"/>
        <v>0</v>
      </c>
      <c r="K366" s="62"/>
      <c r="L366" s="167"/>
      <c r="M366" s="62"/>
      <c r="N366" s="92"/>
      <c r="O366" s="127"/>
      <c r="P366" s="63"/>
      <c r="Q366" s="92">
        <f t="shared" si="230"/>
        <v>0</v>
      </c>
      <c r="R366" s="63">
        <f t="shared" si="224"/>
        <v>0</v>
      </c>
      <c r="S366" s="180">
        <f t="shared" si="224"/>
        <v>0</v>
      </c>
      <c r="T366" s="62"/>
      <c r="U366" s="92"/>
      <c r="V366" s="62"/>
      <c r="W366" s="92"/>
      <c r="X366" s="127"/>
      <c r="Y366" s="214"/>
      <c r="Z366" s="92">
        <f t="shared" si="236"/>
        <v>0</v>
      </c>
      <c r="AA366" s="214">
        <f t="shared" si="237"/>
        <v>0</v>
      </c>
      <c r="AB366" s="92">
        <f t="shared" si="238"/>
        <v>0</v>
      </c>
      <c r="AC366" s="62"/>
    </row>
    <row r="367" spans="1:29" s="102" customFormat="1">
      <c r="A367" s="57">
        <f t="shared" si="239"/>
        <v>23.130000000000006</v>
      </c>
      <c r="B367" s="62" t="s">
        <v>246</v>
      </c>
      <c r="C367" s="63">
        <v>0</v>
      </c>
      <c r="D367" s="92">
        <v>0</v>
      </c>
      <c r="E367" s="490">
        <v>0</v>
      </c>
      <c r="F367" s="92">
        <v>0</v>
      </c>
      <c r="G367" s="57" t="e">
        <f t="shared" si="234"/>
        <v>#DIV/0!</v>
      </c>
      <c r="H367" s="260" t="e">
        <f t="shared" si="234"/>
        <v>#DIV/0!</v>
      </c>
      <c r="I367" s="63">
        <f t="shared" si="235"/>
        <v>0</v>
      </c>
      <c r="J367" s="92">
        <f t="shared" si="235"/>
        <v>0</v>
      </c>
      <c r="K367" s="62"/>
      <c r="L367" s="167"/>
      <c r="M367" s="62"/>
      <c r="N367" s="92"/>
      <c r="O367" s="127"/>
      <c r="P367" s="63"/>
      <c r="Q367" s="92">
        <f t="shared" si="230"/>
        <v>0</v>
      </c>
      <c r="R367" s="63">
        <f t="shared" si="224"/>
        <v>0</v>
      </c>
      <c r="S367" s="180">
        <f t="shared" si="224"/>
        <v>0</v>
      </c>
      <c r="T367" s="62"/>
      <c r="U367" s="92"/>
      <c r="V367" s="62"/>
      <c r="W367" s="92"/>
      <c r="X367" s="127"/>
      <c r="Y367" s="214"/>
      <c r="Z367" s="92">
        <f t="shared" si="236"/>
        <v>0</v>
      </c>
      <c r="AA367" s="214">
        <f t="shared" si="237"/>
        <v>0</v>
      </c>
      <c r="AB367" s="92">
        <f t="shared" si="238"/>
        <v>0</v>
      </c>
      <c r="AC367" s="62"/>
    </row>
    <row r="368" spans="1:29">
      <c r="A368" s="57">
        <f t="shared" si="239"/>
        <v>23.140000000000008</v>
      </c>
      <c r="B368" s="62" t="s">
        <v>247</v>
      </c>
      <c r="C368" s="63">
        <v>0</v>
      </c>
      <c r="D368" s="92">
        <v>0</v>
      </c>
      <c r="E368" s="490">
        <v>0</v>
      </c>
      <c r="F368" s="92">
        <v>0</v>
      </c>
      <c r="G368" s="57" t="e">
        <f t="shared" si="234"/>
        <v>#DIV/0!</v>
      </c>
      <c r="H368" s="260" t="e">
        <f t="shared" si="234"/>
        <v>#DIV/0!</v>
      </c>
      <c r="I368" s="63">
        <f t="shared" si="235"/>
        <v>0</v>
      </c>
      <c r="J368" s="92">
        <f t="shared" si="235"/>
        <v>0</v>
      </c>
      <c r="K368" s="62"/>
      <c r="L368" s="167"/>
      <c r="M368" s="62"/>
      <c r="N368" s="92"/>
      <c r="O368" s="128"/>
      <c r="P368" s="63"/>
      <c r="Q368" s="92">
        <f t="shared" si="230"/>
        <v>0</v>
      </c>
      <c r="R368" s="63">
        <f t="shared" si="224"/>
        <v>0</v>
      </c>
      <c r="S368" s="180">
        <f t="shared" si="224"/>
        <v>0</v>
      </c>
      <c r="T368" s="62"/>
      <c r="U368" s="92"/>
      <c r="V368" s="62"/>
      <c r="W368" s="92"/>
      <c r="X368" s="128"/>
      <c r="Y368" s="214"/>
      <c r="Z368" s="92">
        <f t="shared" si="236"/>
        <v>0</v>
      </c>
      <c r="AA368" s="214">
        <f t="shared" si="237"/>
        <v>0</v>
      </c>
      <c r="AB368" s="92">
        <f t="shared" si="238"/>
        <v>0</v>
      </c>
      <c r="AC368" s="62"/>
    </row>
    <row r="369" spans="1:29">
      <c r="A369" s="57">
        <f t="shared" si="239"/>
        <v>23.150000000000009</v>
      </c>
      <c r="B369" s="65" t="s">
        <v>248</v>
      </c>
      <c r="C369" s="68">
        <v>0</v>
      </c>
      <c r="D369" s="92">
        <v>0</v>
      </c>
      <c r="E369" s="68">
        <v>0</v>
      </c>
      <c r="F369" s="92">
        <v>0</v>
      </c>
      <c r="G369" s="57" t="e">
        <f t="shared" si="234"/>
        <v>#DIV/0!</v>
      </c>
      <c r="H369" s="260" t="e">
        <f t="shared" si="234"/>
        <v>#DIV/0!</v>
      </c>
      <c r="I369" s="63">
        <f t="shared" si="235"/>
        <v>0</v>
      </c>
      <c r="J369" s="92">
        <f t="shared" si="235"/>
        <v>0</v>
      </c>
      <c r="K369" s="65"/>
      <c r="L369" s="199"/>
      <c r="M369" s="65"/>
      <c r="N369" s="130"/>
      <c r="O369" s="127"/>
      <c r="P369" s="68"/>
      <c r="Q369" s="92">
        <f t="shared" si="230"/>
        <v>0</v>
      </c>
      <c r="R369" s="63">
        <f t="shared" si="224"/>
        <v>0</v>
      </c>
      <c r="S369" s="180">
        <f t="shared" si="224"/>
        <v>0</v>
      </c>
      <c r="T369" s="65"/>
      <c r="U369" s="130"/>
      <c r="V369" s="65"/>
      <c r="W369" s="130"/>
      <c r="X369" s="127"/>
      <c r="Y369" s="216"/>
      <c r="Z369" s="92">
        <f t="shared" si="236"/>
        <v>0</v>
      </c>
      <c r="AA369" s="214">
        <f t="shared" si="237"/>
        <v>0</v>
      </c>
      <c r="AB369" s="92">
        <f t="shared" si="238"/>
        <v>0</v>
      </c>
      <c r="AC369" s="65"/>
    </row>
    <row r="370" spans="1:29">
      <c r="A370" s="57">
        <f t="shared" si="239"/>
        <v>23.160000000000011</v>
      </c>
      <c r="B370" s="122" t="s">
        <v>249</v>
      </c>
      <c r="C370" s="123">
        <v>0</v>
      </c>
      <c r="D370" s="92">
        <v>0</v>
      </c>
      <c r="E370" s="123">
        <v>0</v>
      </c>
      <c r="F370" s="92">
        <v>0</v>
      </c>
      <c r="G370" s="57" t="e">
        <f t="shared" si="234"/>
        <v>#DIV/0!</v>
      </c>
      <c r="H370" s="260" t="e">
        <f t="shared" si="234"/>
        <v>#DIV/0!</v>
      </c>
      <c r="I370" s="63">
        <f t="shared" si="235"/>
        <v>0</v>
      </c>
      <c r="J370" s="92">
        <f t="shared" si="235"/>
        <v>0</v>
      </c>
      <c r="K370" s="122"/>
      <c r="L370" s="174"/>
      <c r="M370" s="122"/>
      <c r="N370" s="171"/>
      <c r="O370" s="127"/>
      <c r="P370" s="123"/>
      <c r="Q370" s="92">
        <f t="shared" si="230"/>
        <v>0</v>
      </c>
      <c r="R370" s="63">
        <f t="shared" si="224"/>
        <v>0</v>
      </c>
      <c r="S370" s="180">
        <f t="shared" si="224"/>
        <v>0</v>
      </c>
      <c r="T370" s="122"/>
      <c r="U370" s="171"/>
      <c r="V370" s="122"/>
      <c r="W370" s="171"/>
      <c r="X370" s="127"/>
      <c r="Y370" s="226"/>
      <c r="Z370" s="92">
        <f t="shared" si="236"/>
        <v>0</v>
      </c>
      <c r="AA370" s="214">
        <f t="shared" si="237"/>
        <v>0</v>
      </c>
      <c r="AB370" s="92">
        <f t="shared" si="238"/>
        <v>0</v>
      </c>
      <c r="AC370" s="122"/>
    </row>
    <row r="371" spans="1:29">
      <c r="A371" s="57">
        <f t="shared" si="239"/>
        <v>23.170000000000012</v>
      </c>
      <c r="B371" s="122" t="s">
        <v>250</v>
      </c>
      <c r="C371" s="123">
        <v>0</v>
      </c>
      <c r="D371" s="92">
        <v>0</v>
      </c>
      <c r="E371" s="123">
        <v>0</v>
      </c>
      <c r="F371" s="92">
        <v>0</v>
      </c>
      <c r="G371" s="57" t="e">
        <f t="shared" si="234"/>
        <v>#DIV/0!</v>
      </c>
      <c r="H371" s="260" t="e">
        <f t="shared" si="234"/>
        <v>#DIV/0!</v>
      </c>
      <c r="I371" s="63">
        <f t="shared" si="235"/>
        <v>0</v>
      </c>
      <c r="J371" s="92">
        <f t="shared" si="235"/>
        <v>0</v>
      </c>
      <c r="K371" s="122"/>
      <c r="L371" s="174"/>
      <c r="M371" s="122"/>
      <c r="N371" s="171"/>
      <c r="O371" s="127"/>
      <c r="P371" s="123"/>
      <c r="Q371" s="92">
        <f t="shared" si="230"/>
        <v>0</v>
      </c>
      <c r="R371" s="63">
        <f t="shared" si="224"/>
        <v>0</v>
      </c>
      <c r="S371" s="180">
        <f t="shared" si="224"/>
        <v>0</v>
      </c>
      <c r="T371" s="122"/>
      <c r="U371" s="171"/>
      <c r="V371" s="122"/>
      <c r="W371" s="171"/>
      <c r="X371" s="127"/>
      <c r="Y371" s="226"/>
      <c r="Z371" s="92">
        <f t="shared" si="236"/>
        <v>0</v>
      </c>
      <c r="AA371" s="214">
        <f t="shared" si="237"/>
        <v>0</v>
      </c>
      <c r="AB371" s="92">
        <f t="shared" si="238"/>
        <v>0</v>
      </c>
      <c r="AC371" s="122"/>
    </row>
    <row r="372" spans="1:29">
      <c r="A372" s="57">
        <f t="shared" si="239"/>
        <v>23.180000000000014</v>
      </c>
      <c r="B372" s="122" t="s">
        <v>251</v>
      </c>
      <c r="C372" s="123">
        <v>0</v>
      </c>
      <c r="D372" s="92">
        <v>0</v>
      </c>
      <c r="E372" s="123">
        <v>0</v>
      </c>
      <c r="F372" s="92">
        <v>0</v>
      </c>
      <c r="G372" s="57" t="e">
        <f t="shared" si="234"/>
        <v>#DIV/0!</v>
      </c>
      <c r="H372" s="260" t="e">
        <f t="shared" si="234"/>
        <v>#DIV/0!</v>
      </c>
      <c r="I372" s="63">
        <f t="shared" si="235"/>
        <v>0</v>
      </c>
      <c r="J372" s="92">
        <f t="shared" si="235"/>
        <v>0</v>
      </c>
      <c r="K372" s="122"/>
      <c r="L372" s="174"/>
      <c r="M372" s="122"/>
      <c r="N372" s="171"/>
      <c r="O372" s="129"/>
      <c r="P372" s="123"/>
      <c r="Q372" s="92">
        <f t="shared" si="230"/>
        <v>0</v>
      </c>
      <c r="R372" s="63">
        <f t="shared" si="224"/>
        <v>0</v>
      </c>
      <c r="S372" s="180">
        <f t="shared" si="224"/>
        <v>0</v>
      </c>
      <c r="T372" s="122"/>
      <c r="U372" s="171"/>
      <c r="V372" s="122"/>
      <c r="W372" s="171"/>
      <c r="X372" s="129"/>
      <c r="Y372" s="226"/>
      <c r="Z372" s="92">
        <f t="shared" si="236"/>
        <v>0</v>
      </c>
      <c r="AA372" s="214">
        <f t="shared" si="237"/>
        <v>0</v>
      </c>
      <c r="AB372" s="92">
        <f t="shared" si="238"/>
        <v>0</v>
      </c>
      <c r="AC372" s="122"/>
    </row>
    <row r="373" spans="1:29">
      <c r="A373" s="57">
        <f t="shared" si="239"/>
        <v>23.190000000000015</v>
      </c>
      <c r="B373" s="65" t="s">
        <v>252</v>
      </c>
      <c r="C373" s="68">
        <v>0</v>
      </c>
      <c r="D373" s="92">
        <v>0</v>
      </c>
      <c r="E373" s="68">
        <v>0</v>
      </c>
      <c r="F373" s="92">
        <v>0</v>
      </c>
      <c r="G373" s="57" t="e">
        <f t="shared" si="234"/>
        <v>#DIV/0!</v>
      </c>
      <c r="H373" s="260" t="e">
        <f t="shared" si="234"/>
        <v>#DIV/0!</v>
      </c>
      <c r="I373" s="63">
        <f t="shared" si="235"/>
        <v>0</v>
      </c>
      <c r="J373" s="92">
        <f t="shared" si="235"/>
        <v>0</v>
      </c>
      <c r="K373" s="65"/>
      <c r="L373" s="199"/>
      <c r="M373" s="65"/>
      <c r="N373" s="130"/>
      <c r="O373" s="127"/>
      <c r="P373" s="68"/>
      <c r="Q373" s="92">
        <f t="shared" si="230"/>
        <v>0</v>
      </c>
      <c r="R373" s="63">
        <f t="shared" si="224"/>
        <v>0</v>
      </c>
      <c r="S373" s="180">
        <f t="shared" si="224"/>
        <v>0</v>
      </c>
      <c r="T373" s="65"/>
      <c r="U373" s="130"/>
      <c r="V373" s="65"/>
      <c r="W373" s="130"/>
      <c r="X373" s="127"/>
      <c r="Y373" s="216"/>
      <c r="Z373" s="92">
        <f t="shared" si="236"/>
        <v>0</v>
      </c>
      <c r="AA373" s="214">
        <f t="shared" si="237"/>
        <v>0</v>
      </c>
      <c r="AB373" s="92">
        <f t="shared" si="238"/>
        <v>0</v>
      </c>
      <c r="AC373" s="65"/>
    </row>
    <row r="374" spans="1:29">
      <c r="A374" s="57">
        <f t="shared" si="239"/>
        <v>23.200000000000017</v>
      </c>
      <c r="B374" s="65" t="s">
        <v>253</v>
      </c>
      <c r="C374" s="68">
        <v>0</v>
      </c>
      <c r="D374" s="92">
        <v>0</v>
      </c>
      <c r="E374" s="68">
        <v>0</v>
      </c>
      <c r="F374" s="92">
        <v>0</v>
      </c>
      <c r="G374" s="57" t="e">
        <f t="shared" si="234"/>
        <v>#DIV/0!</v>
      </c>
      <c r="H374" s="260" t="e">
        <f t="shared" si="234"/>
        <v>#DIV/0!</v>
      </c>
      <c r="I374" s="63">
        <f t="shared" si="235"/>
        <v>0</v>
      </c>
      <c r="J374" s="92">
        <f t="shared" si="235"/>
        <v>0</v>
      </c>
      <c r="K374" s="65"/>
      <c r="L374" s="199"/>
      <c r="M374" s="65"/>
      <c r="N374" s="130"/>
      <c r="O374" s="127"/>
      <c r="P374" s="68"/>
      <c r="Q374" s="92">
        <f t="shared" si="230"/>
        <v>0</v>
      </c>
      <c r="R374" s="63">
        <f t="shared" si="224"/>
        <v>0</v>
      </c>
      <c r="S374" s="180">
        <f t="shared" si="224"/>
        <v>0</v>
      </c>
      <c r="T374" s="65"/>
      <c r="U374" s="130"/>
      <c r="V374" s="65"/>
      <c r="W374" s="130"/>
      <c r="X374" s="127"/>
      <c r="Y374" s="216"/>
      <c r="Z374" s="92">
        <f t="shared" si="236"/>
        <v>0</v>
      </c>
      <c r="AA374" s="214">
        <f t="shared" si="237"/>
        <v>0</v>
      </c>
      <c r="AB374" s="92">
        <f t="shared" si="238"/>
        <v>0</v>
      </c>
      <c r="AC374" s="65"/>
    </row>
    <row r="375" spans="1:29" s="102" customFormat="1" ht="15" customHeight="1">
      <c r="A375" s="57">
        <f t="shared" si="239"/>
        <v>23.210000000000019</v>
      </c>
      <c r="B375" s="62" t="s">
        <v>296</v>
      </c>
      <c r="C375" s="68">
        <v>0</v>
      </c>
      <c r="D375" s="92">
        <v>0</v>
      </c>
      <c r="E375" s="68">
        <v>0</v>
      </c>
      <c r="F375" s="92">
        <v>0</v>
      </c>
      <c r="G375" s="57" t="e">
        <f t="shared" si="234"/>
        <v>#DIV/0!</v>
      </c>
      <c r="H375" s="260" t="e">
        <f t="shared" si="234"/>
        <v>#DIV/0!</v>
      </c>
      <c r="I375" s="63">
        <f t="shared" si="235"/>
        <v>0</v>
      </c>
      <c r="J375" s="92">
        <f t="shared" si="235"/>
        <v>0</v>
      </c>
      <c r="K375" s="65"/>
      <c r="L375" s="199"/>
      <c r="M375" s="65"/>
      <c r="N375" s="130"/>
      <c r="O375" s="130">
        <f>55000/100000</f>
        <v>0.55000000000000004</v>
      </c>
      <c r="P375" s="68">
        <v>30</v>
      </c>
      <c r="Q375" s="92">
        <f t="shared" si="230"/>
        <v>16.5</v>
      </c>
      <c r="R375" s="63">
        <f t="shared" si="224"/>
        <v>30</v>
      </c>
      <c r="S375" s="180">
        <f t="shared" si="224"/>
        <v>16.5</v>
      </c>
      <c r="T375" s="65"/>
      <c r="U375" s="130"/>
      <c r="V375" s="65"/>
      <c r="W375" s="130"/>
      <c r="X375" s="130">
        <f>55000/100000</f>
        <v>0.55000000000000004</v>
      </c>
      <c r="Y375" s="68">
        <v>30</v>
      </c>
      <c r="Z375" s="92">
        <f t="shared" si="236"/>
        <v>16.5</v>
      </c>
      <c r="AA375" s="214">
        <f t="shared" si="237"/>
        <v>30</v>
      </c>
      <c r="AB375" s="92">
        <f t="shared" si="238"/>
        <v>16.5</v>
      </c>
      <c r="AC375" s="65"/>
    </row>
    <row r="376" spans="1:29" s="102" customFormat="1">
      <c r="A376" s="57">
        <f t="shared" si="239"/>
        <v>23.22000000000002</v>
      </c>
      <c r="B376" s="62" t="s">
        <v>254</v>
      </c>
      <c r="C376" s="68">
        <v>0</v>
      </c>
      <c r="D376" s="92">
        <v>0</v>
      </c>
      <c r="E376" s="68">
        <v>0</v>
      </c>
      <c r="F376" s="92">
        <v>0</v>
      </c>
      <c r="G376" s="57" t="e">
        <f t="shared" si="234"/>
        <v>#DIV/0!</v>
      </c>
      <c r="H376" s="260" t="e">
        <f t="shared" si="234"/>
        <v>#DIV/0!</v>
      </c>
      <c r="I376" s="63">
        <f t="shared" si="235"/>
        <v>0</v>
      </c>
      <c r="J376" s="92">
        <f t="shared" si="235"/>
        <v>0</v>
      </c>
      <c r="K376" s="65"/>
      <c r="L376" s="199"/>
      <c r="M376" s="65"/>
      <c r="N376" s="130"/>
      <c r="O376" s="66"/>
      <c r="P376" s="68"/>
      <c r="Q376" s="92">
        <f t="shared" si="230"/>
        <v>0</v>
      </c>
      <c r="R376" s="63">
        <f t="shared" si="224"/>
        <v>0</v>
      </c>
      <c r="S376" s="180">
        <f t="shared" si="224"/>
        <v>0</v>
      </c>
      <c r="T376" s="65"/>
      <c r="U376" s="130"/>
      <c r="V376" s="65"/>
      <c r="W376" s="130"/>
      <c r="X376" s="66"/>
      <c r="Y376" s="216"/>
      <c r="Z376" s="92">
        <f t="shared" si="236"/>
        <v>0</v>
      </c>
      <c r="AA376" s="214">
        <f t="shared" si="237"/>
        <v>0</v>
      </c>
      <c r="AB376" s="92">
        <f t="shared" si="238"/>
        <v>0</v>
      </c>
      <c r="AC376" s="65"/>
    </row>
    <row r="377" spans="1:29" s="102" customFormat="1">
      <c r="A377" s="57">
        <f t="shared" si="239"/>
        <v>23.230000000000022</v>
      </c>
      <c r="B377" s="62" t="s">
        <v>255</v>
      </c>
      <c r="C377" s="68">
        <v>0</v>
      </c>
      <c r="D377" s="92">
        <v>0</v>
      </c>
      <c r="E377" s="68">
        <v>0</v>
      </c>
      <c r="F377" s="92">
        <v>0</v>
      </c>
      <c r="G377" s="57" t="e">
        <f t="shared" si="234"/>
        <v>#DIV/0!</v>
      </c>
      <c r="H377" s="260" t="e">
        <f t="shared" si="234"/>
        <v>#DIV/0!</v>
      </c>
      <c r="I377" s="63">
        <f t="shared" si="235"/>
        <v>0</v>
      </c>
      <c r="J377" s="92">
        <f t="shared" si="235"/>
        <v>0</v>
      </c>
      <c r="K377" s="65"/>
      <c r="L377" s="199"/>
      <c r="M377" s="65"/>
      <c r="N377" s="130"/>
      <c r="O377" s="66"/>
      <c r="P377" s="68"/>
      <c r="Q377" s="92">
        <f t="shared" si="230"/>
        <v>0</v>
      </c>
      <c r="R377" s="63">
        <f t="shared" si="224"/>
        <v>0</v>
      </c>
      <c r="S377" s="180">
        <f t="shared" si="224"/>
        <v>0</v>
      </c>
      <c r="T377" s="65"/>
      <c r="U377" s="130"/>
      <c r="V377" s="65"/>
      <c r="W377" s="130"/>
      <c r="X377" s="66"/>
      <c r="Y377" s="216"/>
      <c r="Z377" s="92">
        <f t="shared" si="236"/>
        <v>0</v>
      </c>
      <c r="AA377" s="214">
        <f t="shared" si="237"/>
        <v>0</v>
      </c>
      <c r="AB377" s="92">
        <f t="shared" si="238"/>
        <v>0</v>
      </c>
      <c r="AC377" s="65"/>
    </row>
    <row r="378" spans="1:29" ht="25.5">
      <c r="A378" s="57">
        <v>23.24</v>
      </c>
      <c r="B378" s="69" t="s">
        <v>256</v>
      </c>
      <c r="C378" s="71"/>
      <c r="D378" s="92"/>
      <c r="E378" s="71"/>
      <c r="F378" s="92"/>
      <c r="G378" s="57"/>
      <c r="H378" s="260"/>
      <c r="I378" s="63"/>
      <c r="J378" s="92"/>
      <c r="K378" s="69"/>
      <c r="L378" s="196"/>
      <c r="M378" s="69"/>
      <c r="N378" s="150"/>
      <c r="O378" s="70"/>
      <c r="P378" s="71"/>
      <c r="Q378" s="92"/>
      <c r="R378" s="63"/>
      <c r="S378" s="180"/>
      <c r="T378" s="69"/>
      <c r="U378" s="150"/>
      <c r="V378" s="69"/>
      <c r="W378" s="150"/>
      <c r="X378" s="70"/>
      <c r="Y378" s="217"/>
      <c r="Z378" s="92">
        <f t="shared" si="236"/>
        <v>0</v>
      </c>
      <c r="AA378" s="214">
        <f t="shared" si="237"/>
        <v>0</v>
      </c>
      <c r="AB378" s="92">
        <f t="shared" si="238"/>
        <v>0</v>
      </c>
      <c r="AC378" s="69"/>
    </row>
    <row r="379" spans="1:29" ht="25.5">
      <c r="A379" s="57"/>
      <c r="B379" s="65" t="s">
        <v>257</v>
      </c>
      <c r="C379" s="68">
        <v>0</v>
      </c>
      <c r="D379" s="92">
        <v>0</v>
      </c>
      <c r="E379" s="68">
        <v>0</v>
      </c>
      <c r="F379" s="92">
        <v>0</v>
      </c>
      <c r="G379" s="57" t="e">
        <f t="shared" si="234"/>
        <v>#DIV/0!</v>
      </c>
      <c r="H379" s="260" t="e">
        <f t="shared" si="234"/>
        <v>#DIV/0!</v>
      </c>
      <c r="I379" s="63">
        <f t="shared" si="235"/>
        <v>0</v>
      </c>
      <c r="J379" s="92">
        <f t="shared" si="235"/>
        <v>0</v>
      </c>
      <c r="K379" s="65"/>
      <c r="L379" s="199"/>
      <c r="M379" s="65"/>
      <c r="N379" s="130"/>
      <c r="O379" s="127"/>
      <c r="P379" s="68"/>
      <c r="Q379" s="92">
        <f t="shared" si="230"/>
        <v>0</v>
      </c>
      <c r="R379" s="63">
        <f t="shared" si="224"/>
        <v>0</v>
      </c>
      <c r="S379" s="180">
        <f t="shared" si="224"/>
        <v>0</v>
      </c>
      <c r="T379" s="65"/>
      <c r="U379" s="130"/>
      <c r="V379" s="65"/>
      <c r="W379" s="130"/>
      <c r="X379" s="127"/>
      <c r="Y379" s="216"/>
      <c r="Z379" s="92">
        <f t="shared" si="236"/>
        <v>0</v>
      </c>
      <c r="AA379" s="214">
        <f t="shared" si="237"/>
        <v>0</v>
      </c>
      <c r="AB379" s="92">
        <f t="shared" si="238"/>
        <v>0</v>
      </c>
      <c r="AC379" s="65"/>
    </row>
    <row r="380" spans="1:29">
      <c r="A380" s="57"/>
      <c r="B380" s="65" t="s">
        <v>258</v>
      </c>
      <c r="C380" s="68">
        <v>0</v>
      </c>
      <c r="D380" s="92">
        <v>0</v>
      </c>
      <c r="E380" s="68">
        <v>0</v>
      </c>
      <c r="F380" s="92">
        <v>0</v>
      </c>
      <c r="G380" s="57" t="e">
        <f t="shared" si="234"/>
        <v>#DIV/0!</v>
      </c>
      <c r="H380" s="260" t="e">
        <f t="shared" si="234"/>
        <v>#DIV/0!</v>
      </c>
      <c r="I380" s="63">
        <f t="shared" si="235"/>
        <v>0</v>
      </c>
      <c r="J380" s="92">
        <f t="shared" si="235"/>
        <v>0</v>
      </c>
      <c r="K380" s="65"/>
      <c r="L380" s="199"/>
      <c r="M380" s="65"/>
      <c r="N380" s="130"/>
      <c r="O380" s="127"/>
      <c r="P380" s="68"/>
      <c r="Q380" s="92">
        <f t="shared" si="230"/>
        <v>0</v>
      </c>
      <c r="R380" s="63">
        <f t="shared" si="224"/>
        <v>0</v>
      </c>
      <c r="S380" s="180">
        <f t="shared" si="224"/>
        <v>0</v>
      </c>
      <c r="T380" s="65"/>
      <c r="U380" s="130"/>
      <c r="V380" s="65"/>
      <c r="W380" s="130"/>
      <c r="X380" s="127"/>
      <c r="Y380" s="216"/>
      <c r="Z380" s="92">
        <f t="shared" si="236"/>
        <v>0</v>
      </c>
      <c r="AA380" s="214">
        <f t="shared" si="237"/>
        <v>0</v>
      </c>
      <c r="AB380" s="92">
        <f t="shared" si="238"/>
        <v>0</v>
      </c>
      <c r="AC380" s="65"/>
    </row>
    <row r="381" spans="1:29">
      <c r="A381" s="57"/>
      <c r="B381" s="65" t="s">
        <v>259</v>
      </c>
      <c r="C381" s="68">
        <v>0</v>
      </c>
      <c r="D381" s="92">
        <v>0</v>
      </c>
      <c r="E381" s="68">
        <v>0</v>
      </c>
      <c r="F381" s="92">
        <v>0</v>
      </c>
      <c r="G381" s="57" t="e">
        <f t="shared" si="234"/>
        <v>#DIV/0!</v>
      </c>
      <c r="H381" s="260" t="e">
        <f t="shared" si="234"/>
        <v>#DIV/0!</v>
      </c>
      <c r="I381" s="63">
        <f t="shared" si="235"/>
        <v>0</v>
      </c>
      <c r="J381" s="92">
        <f t="shared" si="235"/>
        <v>0</v>
      </c>
      <c r="K381" s="65"/>
      <c r="L381" s="199"/>
      <c r="M381" s="65"/>
      <c r="N381" s="130"/>
      <c r="O381" s="66"/>
      <c r="P381" s="68"/>
      <c r="Q381" s="92">
        <f t="shared" si="230"/>
        <v>0</v>
      </c>
      <c r="R381" s="63">
        <f t="shared" si="224"/>
        <v>0</v>
      </c>
      <c r="S381" s="180">
        <f t="shared" si="224"/>
        <v>0</v>
      </c>
      <c r="T381" s="65"/>
      <c r="U381" s="130"/>
      <c r="V381" s="65"/>
      <c r="W381" s="130"/>
      <c r="X381" s="66"/>
      <c r="Y381" s="216"/>
      <c r="Z381" s="92">
        <f t="shared" si="236"/>
        <v>0</v>
      </c>
      <c r="AA381" s="214">
        <f t="shared" si="237"/>
        <v>0</v>
      </c>
      <c r="AB381" s="92">
        <f t="shared" si="238"/>
        <v>0</v>
      </c>
      <c r="AC381" s="65"/>
    </row>
    <row r="382" spans="1:29" s="102" customFormat="1">
      <c r="A382" s="57"/>
      <c r="B382" s="65" t="s">
        <v>260</v>
      </c>
      <c r="C382" s="68">
        <v>0</v>
      </c>
      <c r="D382" s="92">
        <v>0</v>
      </c>
      <c r="E382" s="68">
        <v>0</v>
      </c>
      <c r="F382" s="92">
        <v>0</v>
      </c>
      <c r="G382" s="57" t="e">
        <f t="shared" si="234"/>
        <v>#DIV/0!</v>
      </c>
      <c r="H382" s="260" t="e">
        <f t="shared" si="234"/>
        <v>#DIV/0!</v>
      </c>
      <c r="I382" s="63">
        <f t="shared" si="235"/>
        <v>0</v>
      </c>
      <c r="J382" s="92">
        <f t="shared" si="235"/>
        <v>0</v>
      </c>
      <c r="K382" s="65"/>
      <c r="L382" s="199"/>
      <c r="M382" s="65"/>
      <c r="N382" s="130"/>
      <c r="O382" s="66"/>
      <c r="P382" s="68"/>
      <c r="Q382" s="92">
        <f t="shared" si="230"/>
        <v>0</v>
      </c>
      <c r="R382" s="63">
        <f t="shared" si="224"/>
        <v>0</v>
      </c>
      <c r="S382" s="180">
        <f t="shared" si="224"/>
        <v>0</v>
      </c>
      <c r="T382" s="65"/>
      <c r="U382" s="130"/>
      <c r="V382" s="65"/>
      <c r="W382" s="130"/>
      <c r="X382" s="66"/>
      <c r="Y382" s="216"/>
      <c r="Z382" s="92">
        <f t="shared" si="236"/>
        <v>0</v>
      </c>
      <c r="AA382" s="214">
        <f t="shared" si="237"/>
        <v>0</v>
      </c>
      <c r="AB382" s="92">
        <f t="shared" si="238"/>
        <v>0</v>
      </c>
      <c r="AC382" s="65"/>
    </row>
    <row r="383" spans="1:29" s="102" customFormat="1" ht="25.5">
      <c r="A383" s="57">
        <f>+A378+0.01</f>
        <v>23.25</v>
      </c>
      <c r="B383" s="65" t="s">
        <v>261</v>
      </c>
      <c r="C383" s="68">
        <v>0</v>
      </c>
      <c r="D383" s="92">
        <v>0</v>
      </c>
      <c r="E383" s="68">
        <v>0</v>
      </c>
      <c r="F383" s="92">
        <v>0</v>
      </c>
      <c r="G383" s="57" t="e">
        <f t="shared" si="234"/>
        <v>#DIV/0!</v>
      </c>
      <c r="H383" s="260" t="e">
        <f t="shared" si="234"/>
        <v>#DIV/0!</v>
      </c>
      <c r="I383" s="63">
        <f t="shared" si="235"/>
        <v>0</v>
      </c>
      <c r="J383" s="92">
        <f t="shared" si="235"/>
        <v>0</v>
      </c>
      <c r="K383" s="65"/>
      <c r="L383" s="199"/>
      <c r="M383" s="65"/>
      <c r="N383" s="130"/>
      <c r="O383" s="66"/>
      <c r="P383" s="68"/>
      <c r="Q383" s="92">
        <f t="shared" si="230"/>
        <v>0</v>
      </c>
      <c r="R383" s="63">
        <f t="shared" si="224"/>
        <v>0</v>
      </c>
      <c r="S383" s="180">
        <f t="shared" si="224"/>
        <v>0</v>
      </c>
      <c r="T383" s="65"/>
      <c r="U383" s="130"/>
      <c r="V383" s="65"/>
      <c r="W383" s="130"/>
      <c r="X383" s="66"/>
      <c r="Y383" s="216"/>
      <c r="Z383" s="92">
        <f t="shared" si="236"/>
        <v>0</v>
      </c>
      <c r="AA383" s="214">
        <f t="shared" si="237"/>
        <v>0</v>
      </c>
      <c r="AB383" s="92">
        <f t="shared" si="238"/>
        <v>0</v>
      </c>
      <c r="AC383" s="65"/>
    </row>
    <row r="384" spans="1:29" s="269" customFormat="1">
      <c r="A384" s="265"/>
      <c r="B384" s="302" t="s">
        <v>107</v>
      </c>
      <c r="C384" s="328">
        <f>SUM(C355:C383)</f>
        <v>14</v>
      </c>
      <c r="D384" s="308">
        <f>SUM(D355:D383)</f>
        <v>188.03</v>
      </c>
      <c r="E384" s="328">
        <f>SUM(E355:E383)</f>
        <v>0</v>
      </c>
      <c r="F384" s="308">
        <f>SUM(F355:F383)</f>
        <v>0</v>
      </c>
      <c r="G384" s="265">
        <f t="shared" si="234"/>
        <v>0</v>
      </c>
      <c r="H384" s="265">
        <f t="shared" si="234"/>
        <v>0</v>
      </c>
      <c r="I384" s="328">
        <f t="shared" ref="I384:M384" si="240">SUM(I355:I383)</f>
        <v>14</v>
      </c>
      <c r="J384" s="308">
        <f t="shared" si="240"/>
        <v>188.03</v>
      </c>
      <c r="K384" s="328">
        <f t="shared" si="240"/>
        <v>14</v>
      </c>
      <c r="L384" s="308">
        <f>SUM(L355:L383)</f>
        <v>188.03</v>
      </c>
      <c r="M384" s="328">
        <f t="shared" si="240"/>
        <v>0</v>
      </c>
      <c r="N384" s="308">
        <f>SUM(N355:N383)</f>
        <v>0</v>
      </c>
      <c r="O384" s="302"/>
      <c r="P384" s="328">
        <f t="shared" ref="P384:V384" si="241">SUM(P355:P383)</f>
        <v>30</v>
      </c>
      <c r="Q384" s="308">
        <f>SUM(Q355:Q383)</f>
        <v>16.5</v>
      </c>
      <c r="R384" s="328">
        <f t="shared" si="241"/>
        <v>44</v>
      </c>
      <c r="S384" s="308">
        <f>SUM(S355:S383)</f>
        <v>204.53</v>
      </c>
      <c r="T384" s="328">
        <f t="shared" si="241"/>
        <v>0</v>
      </c>
      <c r="U384" s="308">
        <f>SUM(U355:U383)</f>
        <v>180.03</v>
      </c>
      <c r="V384" s="328">
        <f t="shared" si="241"/>
        <v>0</v>
      </c>
      <c r="W384" s="308">
        <f>SUM(W355:W383)</f>
        <v>0</v>
      </c>
      <c r="X384" s="302"/>
      <c r="Y384" s="328">
        <f>SUM(Y355:Y383)</f>
        <v>30</v>
      </c>
      <c r="Z384" s="308">
        <f>SUM(Z355:Z383)</f>
        <v>16.5</v>
      </c>
      <c r="AA384" s="328">
        <f>SUM(AA355:AA383)</f>
        <v>30</v>
      </c>
      <c r="AB384" s="308">
        <f>SUM(AB355:AB383)</f>
        <v>196.53</v>
      </c>
      <c r="AC384" s="302"/>
    </row>
    <row r="385" spans="1:31">
      <c r="A385" s="53" t="s">
        <v>284</v>
      </c>
      <c r="B385" s="58" t="s">
        <v>263</v>
      </c>
      <c r="C385" s="58"/>
      <c r="D385" s="52"/>
      <c r="E385" s="58"/>
      <c r="F385" s="181"/>
      <c r="G385" s="57"/>
      <c r="H385" s="260"/>
      <c r="I385" s="63"/>
      <c r="J385" s="92"/>
      <c r="K385" s="58"/>
      <c r="L385" s="169"/>
      <c r="M385" s="58"/>
      <c r="N385" s="52"/>
      <c r="O385" s="59"/>
      <c r="P385" s="54"/>
      <c r="Q385" s="92"/>
      <c r="R385" s="63"/>
      <c r="S385" s="180"/>
      <c r="T385" s="58"/>
      <c r="U385" s="52"/>
      <c r="V385" s="58"/>
      <c r="W385" s="52"/>
      <c r="X385" s="59"/>
      <c r="Y385" s="213"/>
      <c r="Z385" s="52"/>
      <c r="AA385" s="58"/>
      <c r="AB385" s="52"/>
      <c r="AC385" s="58"/>
    </row>
    <row r="386" spans="1:31">
      <c r="A386" s="60">
        <v>24</v>
      </c>
      <c r="B386" s="58" t="s">
        <v>264</v>
      </c>
      <c r="C386" s="58"/>
      <c r="D386" s="52"/>
      <c r="E386" s="58"/>
      <c r="F386" s="181"/>
      <c r="G386" s="57"/>
      <c r="H386" s="260"/>
      <c r="I386" s="63"/>
      <c r="J386" s="92"/>
      <c r="K386" s="58"/>
      <c r="L386" s="169"/>
      <c r="M386" s="58"/>
      <c r="N386" s="52"/>
      <c r="O386" s="59"/>
      <c r="P386" s="54"/>
      <c r="Q386" s="92"/>
      <c r="R386" s="63"/>
      <c r="S386" s="180"/>
      <c r="T386" s="58"/>
      <c r="U386" s="52"/>
      <c r="V386" s="58"/>
      <c r="W386" s="52"/>
      <c r="X386" s="59"/>
      <c r="Y386" s="213"/>
      <c r="Z386" s="52"/>
      <c r="AA386" s="58"/>
      <c r="AB386" s="52"/>
      <c r="AC386" s="58"/>
    </row>
    <row r="387" spans="1:31">
      <c r="A387" s="57">
        <v>24.01</v>
      </c>
      <c r="B387" s="62" t="s">
        <v>265</v>
      </c>
      <c r="C387" s="62"/>
      <c r="D387" s="92"/>
      <c r="E387" s="62"/>
      <c r="F387" s="180"/>
      <c r="G387" s="57"/>
      <c r="H387" s="260"/>
      <c r="I387" s="63"/>
      <c r="J387" s="92"/>
      <c r="K387" s="62"/>
      <c r="L387" s="167"/>
      <c r="M387" s="62"/>
      <c r="N387" s="92"/>
      <c r="O387" s="31"/>
      <c r="P387" s="63"/>
      <c r="Q387" s="92">
        <f t="shared" si="230"/>
        <v>0</v>
      </c>
      <c r="R387" s="63">
        <f t="shared" si="224"/>
        <v>0</v>
      </c>
      <c r="S387" s="180">
        <f t="shared" si="224"/>
        <v>0</v>
      </c>
      <c r="T387" s="62"/>
      <c r="U387" s="92"/>
      <c r="V387" s="62"/>
      <c r="W387" s="92"/>
      <c r="X387" s="31"/>
      <c r="Y387" s="214"/>
      <c r="Z387" s="92"/>
      <c r="AA387" s="62"/>
      <c r="AB387" s="92"/>
      <c r="AC387" s="62"/>
    </row>
    <row r="388" spans="1:31">
      <c r="A388" s="57"/>
      <c r="B388" s="62" t="s">
        <v>266</v>
      </c>
      <c r="C388" s="63">
        <v>1</v>
      </c>
      <c r="D388" s="92">
        <v>21.32</v>
      </c>
      <c r="E388" s="63">
        <v>1</v>
      </c>
      <c r="F388" s="180">
        <v>18.32</v>
      </c>
      <c r="G388" s="57">
        <f t="shared" si="234"/>
        <v>100</v>
      </c>
      <c r="H388" s="260">
        <f t="shared" si="234"/>
        <v>85.928705440900558</v>
      </c>
      <c r="I388" s="63">
        <f t="shared" si="235"/>
        <v>0</v>
      </c>
      <c r="J388" s="92">
        <f t="shared" si="235"/>
        <v>3</v>
      </c>
      <c r="K388" s="62"/>
      <c r="L388" s="167">
        <v>3</v>
      </c>
      <c r="M388" s="62"/>
      <c r="N388" s="92"/>
      <c r="O388" s="31"/>
      <c r="P388" s="63">
        <v>1</v>
      </c>
      <c r="Q388" s="92">
        <v>28.148</v>
      </c>
      <c r="R388" s="63">
        <f t="shared" si="224"/>
        <v>1</v>
      </c>
      <c r="S388" s="180">
        <f>L388+N388+Q388</f>
        <v>31.148</v>
      </c>
      <c r="T388" s="62"/>
      <c r="U388" s="92">
        <v>3</v>
      </c>
      <c r="V388" s="62"/>
      <c r="W388" s="92"/>
      <c r="X388" s="31"/>
      <c r="Y388" s="214"/>
      <c r="Z388" s="92">
        <v>28.15</v>
      </c>
      <c r="AA388" s="214">
        <f>Y388</f>
        <v>0</v>
      </c>
      <c r="AB388" s="92">
        <f>U388+W388+Z388</f>
        <v>31.15</v>
      </c>
      <c r="AC388" s="62"/>
    </row>
    <row r="389" spans="1:31">
      <c r="A389" s="57"/>
      <c r="B389" s="65" t="s">
        <v>267</v>
      </c>
      <c r="C389" s="68">
        <v>0</v>
      </c>
      <c r="D389" s="130">
        <v>0</v>
      </c>
      <c r="E389" s="68">
        <v>0</v>
      </c>
      <c r="F389" s="199">
        <v>0</v>
      </c>
      <c r="G389" s="57" t="e">
        <f t="shared" si="234"/>
        <v>#DIV/0!</v>
      </c>
      <c r="H389" s="260" t="e">
        <f t="shared" si="234"/>
        <v>#DIV/0!</v>
      </c>
      <c r="I389" s="63">
        <f t="shared" si="235"/>
        <v>0</v>
      </c>
      <c r="J389" s="92">
        <f t="shared" si="235"/>
        <v>0</v>
      </c>
      <c r="K389" s="65"/>
      <c r="L389" s="199"/>
      <c r="M389" s="65"/>
      <c r="N389" s="130"/>
      <c r="O389" s="66"/>
      <c r="P389" s="68"/>
      <c r="Q389" s="92">
        <f t="shared" si="230"/>
        <v>0</v>
      </c>
      <c r="R389" s="63">
        <f t="shared" si="224"/>
        <v>0</v>
      </c>
      <c r="S389" s="180">
        <f t="shared" ref="S389:S390" si="242">L389+N389+Q389</f>
        <v>0</v>
      </c>
      <c r="T389" s="65"/>
      <c r="U389" s="130"/>
      <c r="V389" s="65"/>
      <c r="W389" s="130"/>
      <c r="X389" s="66"/>
      <c r="Y389" s="216"/>
      <c r="Z389" s="92">
        <f>X389*Y389</f>
        <v>0</v>
      </c>
      <c r="AA389" s="214">
        <f>Y389</f>
        <v>0</v>
      </c>
      <c r="AB389" s="92">
        <f>U389+W389+Z389</f>
        <v>0</v>
      </c>
      <c r="AC389" s="65"/>
    </row>
    <row r="390" spans="1:31">
      <c r="A390" s="57"/>
      <c r="B390" s="62" t="s">
        <v>268</v>
      </c>
      <c r="C390" s="63">
        <v>0</v>
      </c>
      <c r="D390" s="92">
        <v>0</v>
      </c>
      <c r="E390" s="63">
        <v>0</v>
      </c>
      <c r="F390" s="180">
        <v>0</v>
      </c>
      <c r="G390" s="57" t="e">
        <f t="shared" si="234"/>
        <v>#DIV/0!</v>
      </c>
      <c r="H390" s="260" t="e">
        <f t="shared" si="234"/>
        <v>#DIV/0!</v>
      </c>
      <c r="I390" s="63">
        <f t="shared" si="235"/>
        <v>0</v>
      </c>
      <c r="J390" s="92">
        <f t="shared" si="235"/>
        <v>0</v>
      </c>
      <c r="K390" s="62"/>
      <c r="L390" s="167"/>
      <c r="M390" s="62"/>
      <c r="N390" s="92"/>
      <c r="O390" s="31"/>
      <c r="P390" s="63"/>
      <c r="Q390" s="92">
        <f t="shared" si="230"/>
        <v>0</v>
      </c>
      <c r="R390" s="63">
        <f t="shared" si="224"/>
        <v>0</v>
      </c>
      <c r="S390" s="180">
        <f t="shared" si="242"/>
        <v>0</v>
      </c>
      <c r="T390" s="62"/>
      <c r="U390" s="92"/>
      <c r="V390" s="62"/>
      <c r="W390" s="92"/>
      <c r="X390" s="31"/>
      <c r="Y390" s="214"/>
      <c r="Z390" s="92">
        <f>X390*Y390</f>
        <v>0</v>
      </c>
      <c r="AA390" s="214">
        <f>Y390</f>
        <v>0</v>
      </c>
      <c r="AB390" s="92">
        <f>U390+W390+Z390</f>
        <v>0</v>
      </c>
      <c r="AC390" s="62"/>
    </row>
    <row r="391" spans="1:31" s="269" customFormat="1">
      <c r="A391" s="265"/>
      <c r="B391" s="302" t="s">
        <v>109</v>
      </c>
      <c r="C391" s="304">
        <f>SUM(C388:C390)</f>
        <v>1</v>
      </c>
      <c r="D391" s="308">
        <f>SUM(D388:D390)</f>
        <v>21.32</v>
      </c>
      <c r="E391" s="304">
        <f>SUM(E388:E390)</f>
        <v>1</v>
      </c>
      <c r="F391" s="308">
        <f>SUM(F388:F390)</f>
        <v>18.32</v>
      </c>
      <c r="G391" s="265">
        <f t="shared" si="234"/>
        <v>100</v>
      </c>
      <c r="H391" s="265">
        <f t="shared" si="234"/>
        <v>85.928705440900558</v>
      </c>
      <c r="I391" s="304">
        <f t="shared" ref="I391:M391" si="243">SUM(I388:I390)</f>
        <v>0</v>
      </c>
      <c r="J391" s="308">
        <f t="shared" si="243"/>
        <v>3</v>
      </c>
      <c r="K391" s="304">
        <f t="shared" si="243"/>
        <v>0</v>
      </c>
      <c r="L391" s="308">
        <f>SUM(L388:L390)</f>
        <v>3</v>
      </c>
      <c r="M391" s="304">
        <f t="shared" si="243"/>
        <v>0</v>
      </c>
      <c r="N391" s="308">
        <f>SUM(N388:N390)</f>
        <v>0</v>
      </c>
      <c r="O391" s="302"/>
      <c r="P391" s="304">
        <f t="shared" ref="P391:R391" si="244">SUM(P388:P390)</f>
        <v>1</v>
      </c>
      <c r="Q391" s="308">
        <f>SUM(Q388:Q390)</f>
        <v>28.148</v>
      </c>
      <c r="R391" s="304">
        <f t="shared" si="244"/>
        <v>1</v>
      </c>
      <c r="S391" s="308">
        <f>SUM(S388:S390)</f>
        <v>31.148</v>
      </c>
      <c r="T391" s="304">
        <f>SUM(T388:T390)</f>
        <v>0</v>
      </c>
      <c r="U391" s="308">
        <f>SUM(U388:U390)</f>
        <v>3</v>
      </c>
      <c r="V391" s="304">
        <f>SUM(V388:V390)</f>
        <v>0</v>
      </c>
      <c r="W391" s="308">
        <f>SUM(W388:W390)</f>
        <v>0</v>
      </c>
      <c r="X391" s="302"/>
      <c r="Y391" s="328">
        <f t="shared" ref="Y391:AA391" si="245">SUM(Y388:Y390)</f>
        <v>0</v>
      </c>
      <c r="Z391" s="308">
        <f>SUM(Z388:Z390)</f>
        <v>28.15</v>
      </c>
      <c r="AA391" s="304">
        <f t="shared" si="245"/>
        <v>0</v>
      </c>
      <c r="AB391" s="308">
        <f>SUM(AB388:AB390)</f>
        <v>31.15</v>
      </c>
      <c r="AC391" s="302"/>
    </row>
    <row r="392" spans="1:31" ht="25.5">
      <c r="A392" s="57">
        <v>24.02</v>
      </c>
      <c r="B392" s="62" t="s">
        <v>269</v>
      </c>
      <c r="C392" s="62"/>
      <c r="D392" s="92"/>
      <c r="E392" s="63"/>
      <c r="F392" s="180"/>
      <c r="G392" s="57"/>
      <c r="H392" s="260"/>
      <c r="I392" s="63"/>
      <c r="J392" s="92"/>
      <c r="K392" s="62"/>
      <c r="L392" s="167"/>
      <c r="M392" s="62"/>
      <c r="N392" s="92"/>
      <c r="O392" s="31"/>
      <c r="P392" s="63"/>
      <c r="Q392" s="92"/>
      <c r="R392" s="63"/>
      <c r="S392" s="180"/>
      <c r="T392" s="62"/>
      <c r="U392" s="92"/>
      <c r="V392" s="62"/>
      <c r="W392" s="92"/>
      <c r="X392" s="31"/>
      <c r="Y392" s="214"/>
      <c r="Z392" s="92"/>
      <c r="AA392" s="62"/>
      <c r="AB392" s="92"/>
      <c r="AC392" s="62"/>
    </row>
    <row r="393" spans="1:31">
      <c r="A393" s="57"/>
      <c r="B393" s="62" t="s">
        <v>127</v>
      </c>
      <c r="C393" s="63">
        <v>2646</v>
      </c>
      <c r="D393" s="92">
        <v>1.6889418</v>
      </c>
      <c r="E393" s="63">
        <v>2646</v>
      </c>
      <c r="F393" s="180">
        <v>1.6889418</v>
      </c>
      <c r="G393" s="57">
        <f t="shared" si="234"/>
        <v>100</v>
      </c>
      <c r="H393" s="260">
        <f t="shared" si="234"/>
        <v>100</v>
      </c>
      <c r="I393" s="63">
        <f t="shared" si="235"/>
        <v>0</v>
      </c>
      <c r="J393" s="92">
        <f t="shared" si="235"/>
        <v>0</v>
      </c>
      <c r="K393" s="62"/>
      <c r="L393" s="167"/>
      <c r="M393" s="62"/>
      <c r="N393" s="92"/>
      <c r="O393" s="31"/>
      <c r="P393" s="63">
        <v>2418</v>
      </c>
      <c r="Q393" s="92">
        <v>2.02</v>
      </c>
      <c r="R393" s="63">
        <f t="shared" si="224"/>
        <v>2418</v>
      </c>
      <c r="S393" s="180">
        <f t="shared" si="224"/>
        <v>2.02</v>
      </c>
      <c r="T393" s="62"/>
      <c r="U393" s="92"/>
      <c r="V393" s="62"/>
      <c r="W393" s="92"/>
      <c r="X393" s="31"/>
      <c r="Y393" s="363">
        <v>2418</v>
      </c>
      <c r="Z393" s="92">
        <v>2.02</v>
      </c>
      <c r="AA393" s="214">
        <f t="shared" ref="AA393:AA396" si="246">Y393</f>
        <v>2418</v>
      </c>
      <c r="AB393" s="92">
        <f t="shared" ref="AB393:AB396" si="247">U393+W393+Z393</f>
        <v>2.02</v>
      </c>
      <c r="AC393" s="62"/>
    </row>
    <row r="394" spans="1:31">
      <c r="A394" s="57"/>
      <c r="B394" s="62" t="s">
        <v>175</v>
      </c>
      <c r="C394" s="63">
        <v>4285</v>
      </c>
      <c r="D394" s="92">
        <v>5.0143069999999996</v>
      </c>
      <c r="E394" s="63">
        <v>4285</v>
      </c>
      <c r="F394" s="180">
        <v>5.0143069999999996</v>
      </c>
      <c r="G394" s="57">
        <f t="shared" si="234"/>
        <v>100</v>
      </c>
      <c r="H394" s="260">
        <f t="shared" si="234"/>
        <v>100</v>
      </c>
      <c r="I394" s="63">
        <f t="shared" si="235"/>
        <v>0</v>
      </c>
      <c r="J394" s="92">
        <f t="shared" si="235"/>
        <v>0</v>
      </c>
      <c r="K394" s="62"/>
      <c r="L394" s="167"/>
      <c r="M394" s="62"/>
      <c r="N394" s="92"/>
      <c r="O394" s="31"/>
      <c r="P394" s="63">
        <v>4109</v>
      </c>
      <c r="Q394" s="92">
        <v>5.75</v>
      </c>
      <c r="R394" s="63">
        <f t="shared" si="224"/>
        <v>4109</v>
      </c>
      <c r="S394" s="180">
        <f t="shared" si="224"/>
        <v>5.75</v>
      </c>
      <c r="T394" s="62"/>
      <c r="U394" s="92"/>
      <c r="V394" s="62"/>
      <c r="W394" s="92"/>
      <c r="X394" s="31"/>
      <c r="Y394" s="363">
        <v>4109</v>
      </c>
      <c r="Z394" s="92">
        <v>5.75</v>
      </c>
      <c r="AA394" s="214">
        <f t="shared" si="246"/>
        <v>4109</v>
      </c>
      <c r="AB394" s="92">
        <f t="shared" si="247"/>
        <v>5.75</v>
      </c>
      <c r="AC394" s="62"/>
    </row>
    <row r="395" spans="1:31">
      <c r="A395" s="57"/>
      <c r="B395" s="62" t="s">
        <v>176</v>
      </c>
      <c r="C395" s="63">
        <v>3643</v>
      </c>
      <c r="D395" s="92">
        <v>5.0379047000000003</v>
      </c>
      <c r="E395" s="63">
        <v>3643</v>
      </c>
      <c r="F395" s="180">
        <v>5.0379047000000003</v>
      </c>
      <c r="G395" s="57">
        <f t="shared" si="234"/>
        <v>100</v>
      </c>
      <c r="H395" s="260">
        <f t="shared" si="234"/>
        <v>100</v>
      </c>
      <c r="I395" s="63">
        <f t="shared" si="235"/>
        <v>0</v>
      </c>
      <c r="J395" s="92">
        <f t="shared" si="235"/>
        <v>0</v>
      </c>
      <c r="K395" s="62"/>
      <c r="L395" s="167"/>
      <c r="M395" s="62"/>
      <c r="N395" s="92"/>
      <c r="O395" s="31"/>
      <c r="P395" s="63">
        <v>3679</v>
      </c>
      <c r="Q395" s="92">
        <v>5.35</v>
      </c>
      <c r="R395" s="63">
        <f t="shared" si="224"/>
        <v>3679</v>
      </c>
      <c r="S395" s="180">
        <f t="shared" si="224"/>
        <v>5.35</v>
      </c>
      <c r="T395" s="62"/>
      <c r="U395" s="92"/>
      <c r="V395" s="62"/>
      <c r="W395" s="92"/>
      <c r="X395" s="31"/>
      <c r="Y395" s="363">
        <v>3679</v>
      </c>
      <c r="Z395" s="92">
        <v>5.05</v>
      </c>
      <c r="AA395" s="214">
        <f t="shared" si="246"/>
        <v>3679</v>
      </c>
      <c r="AB395" s="92">
        <f t="shared" si="247"/>
        <v>5.05</v>
      </c>
      <c r="AC395" s="62"/>
    </row>
    <row r="396" spans="1:31">
      <c r="A396" s="57">
        <v>24.03</v>
      </c>
      <c r="B396" s="62" t="s">
        <v>270</v>
      </c>
      <c r="C396" s="63">
        <v>0</v>
      </c>
      <c r="D396" s="92">
        <v>1.84</v>
      </c>
      <c r="E396" s="63">
        <v>0</v>
      </c>
      <c r="F396" s="180">
        <v>1.84</v>
      </c>
      <c r="G396" s="57" t="e">
        <f t="shared" si="234"/>
        <v>#DIV/0!</v>
      </c>
      <c r="H396" s="260">
        <f t="shared" si="234"/>
        <v>100</v>
      </c>
      <c r="I396" s="63">
        <f t="shared" si="235"/>
        <v>0</v>
      </c>
      <c r="J396" s="92">
        <f t="shared" si="235"/>
        <v>0</v>
      </c>
      <c r="K396" s="62"/>
      <c r="L396" s="167"/>
      <c r="M396" s="62"/>
      <c r="N396" s="92"/>
      <c r="O396" s="31"/>
      <c r="P396" s="63">
        <v>0</v>
      </c>
      <c r="Q396" s="92">
        <v>9.0109999999999992</v>
      </c>
      <c r="R396" s="63">
        <f t="shared" si="224"/>
        <v>0</v>
      </c>
      <c r="S396" s="180">
        <f t="shared" si="224"/>
        <v>9.0109999999999992</v>
      </c>
      <c r="T396" s="62"/>
      <c r="U396" s="92"/>
      <c r="V396" s="62"/>
      <c r="W396" s="92"/>
      <c r="X396" s="31"/>
      <c r="Y396" s="363"/>
      <c r="Z396" s="92">
        <v>3.15</v>
      </c>
      <c r="AA396" s="214">
        <f t="shared" si="246"/>
        <v>0</v>
      </c>
      <c r="AB396" s="92">
        <f t="shared" si="247"/>
        <v>3.15</v>
      </c>
      <c r="AC396" s="62"/>
    </row>
    <row r="397" spans="1:31" s="269" customFormat="1">
      <c r="A397" s="265"/>
      <c r="B397" s="302" t="s">
        <v>109</v>
      </c>
      <c r="C397" s="302">
        <f>SUM(C393:C396)</f>
        <v>10574</v>
      </c>
      <c r="D397" s="308">
        <f>SUM(D393:D396)</f>
        <v>13.581153499999999</v>
      </c>
      <c r="E397" s="304">
        <f>SUM(E393:E396)</f>
        <v>10574</v>
      </c>
      <c r="F397" s="308">
        <f>SUM(F393:F396)</f>
        <v>13.581153499999999</v>
      </c>
      <c r="G397" s="265">
        <f t="shared" si="234"/>
        <v>100</v>
      </c>
      <c r="H397" s="265">
        <f t="shared" si="234"/>
        <v>100</v>
      </c>
      <c r="I397" s="304">
        <f t="shared" ref="I397:M397" si="248">SUM(I393:I396)</f>
        <v>0</v>
      </c>
      <c r="J397" s="308">
        <f t="shared" si="248"/>
        <v>0</v>
      </c>
      <c r="K397" s="304">
        <f t="shared" si="248"/>
        <v>0</v>
      </c>
      <c r="L397" s="308">
        <f>SUM(L393:L396)</f>
        <v>0</v>
      </c>
      <c r="M397" s="304">
        <f t="shared" si="248"/>
        <v>0</v>
      </c>
      <c r="N397" s="308">
        <f>SUM(N393:N396)</f>
        <v>0</v>
      </c>
      <c r="O397" s="302"/>
      <c r="P397" s="304">
        <f t="shared" ref="P397:V397" si="249">SUM(P393:P396)</f>
        <v>10206</v>
      </c>
      <c r="Q397" s="308">
        <f>SUM(Q393:Q396)</f>
        <v>22.131</v>
      </c>
      <c r="R397" s="304">
        <f t="shared" si="249"/>
        <v>10206</v>
      </c>
      <c r="S397" s="308">
        <f>SUM(S393:S396)</f>
        <v>22.131</v>
      </c>
      <c r="T397" s="304">
        <f t="shared" si="249"/>
        <v>0</v>
      </c>
      <c r="U397" s="308">
        <f>SUM(U393:U396)</f>
        <v>0</v>
      </c>
      <c r="V397" s="304">
        <f t="shared" si="249"/>
        <v>0</v>
      </c>
      <c r="W397" s="308">
        <f>SUM(W393:W396)</f>
        <v>0</v>
      </c>
      <c r="X397" s="302"/>
      <c r="Y397" s="328">
        <f>SUM(Y393:Y396)</f>
        <v>10206</v>
      </c>
      <c r="Z397" s="308">
        <f>SUM(Z393:Z396)</f>
        <v>15.97</v>
      </c>
      <c r="AA397" s="304">
        <f>SUM(AA393:AA396)</f>
        <v>10206</v>
      </c>
      <c r="AB397" s="308">
        <f>SUM(AB393:AB396)</f>
        <v>15.97</v>
      </c>
      <c r="AC397" s="302"/>
    </row>
    <row r="398" spans="1:31" s="269" customFormat="1">
      <c r="A398" s="265"/>
      <c r="B398" s="302" t="s">
        <v>271</v>
      </c>
      <c r="C398" s="309">
        <f>SUM(C24+C47+C55+C79+C89+C112+C120+C144+C150+C152+C159+C165+C171+C177+C183+C189+C195+C209+C215+C219+C240+C261+C286+C300+C309+C314+C318+C325+C329+C333+C336+C341+C347+C351+C384+C391+C397)</f>
        <v>27271</v>
      </c>
      <c r="D398" s="308">
        <f>SUM(D24+D47+D55+D79+D89+D112+D120+D144+D150+D152+D159+D165+D171+D177+D183+D189+D195+D209+D215+D219+D240+D261+D286+D300+D309+D314+D318+D325+D329+D333+D336+D341+D347+D351+D384+D391+D397)</f>
        <v>514.57615349999992</v>
      </c>
      <c r="E398" s="309">
        <f>SUM(E24+E47+E55+E79+E89+E112+E120+E144+E150+E152+E159+E165+E171+E177+E183+E189+E195+E209+E215+E219+E240+E261+E286+E300+E309+E314+E318+E325+E329+E333+E336+E341+E347+E351+E384+E391+E397)</f>
        <v>23009</v>
      </c>
      <c r="F398" s="308">
        <f>SUM(F24+F47+F55+F79+F89+F112+F120+F144+F150+F152+F159+F165+F171+F177+F183+F189+F195+F209+F215+F219+F240+F261+F286+F300+F309+F314+F318+F325+F329+F333+F336+F341+F347+F351+F384+F391+F397)</f>
        <v>145.06715349999999</v>
      </c>
      <c r="G398" s="265">
        <f t="shared" si="234"/>
        <v>84.371676872868619</v>
      </c>
      <c r="H398" s="265">
        <f t="shared" si="234"/>
        <v>28.191581073723427</v>
      </c>
      <c r="I398" s="309">
        <f t="shared" ref="I398:M398" si="250">SUM(I24+I47+I55+I79+I89+I112+I120+I144+I150+I152+I159+I165+I171+I177+I183+I189+I195+I209+I215+I219+I240+I261+I286+I300+I309+I314+I318+I325+I329+I333+I336+I341+I347+I351+I384+I391+I397)</f>
        <v>4262</v>
      </c>
      <c r="J398" s="308">
        <f t="shared" si="250"/>
        <v>369.50900000000001</v>
      </c>
      <c r="K398" s="309">
        <f t="shared" si="250"/>
        <v>3814</v>
      </c>
      <c r="L398" s="308">
        <f>SUM(L159+L165+L171+L177+L183+L189+L195+L209+L215+L219+L240+L261+L286+L300+L309+L314+L318+L325+L329+L333+L336+L341+L347+L351+L384+L391+L397)</f>
        <v>281.82</v>
      </c>
      <c r="M398" s="309">
        <f t="shared" si="250"/>
        <v>0</v>
      </c>
      <c r="N398" s="308">
        <f>SUM(N159+N165+N171+N177+N183+N189+N195+N209+N215+N219+N240+N261+N286+N300+N309+N314+N318+N325+N329+N333+N336+N341+N347+N351+N384+N391+N397)</f>
        <v>0</v>
      </c>
      <c r="O398" s="302"/>
      <c r="P398" s="309">
        <f t="shared" ref="P398:V398" si="251">SUM(P24+P47+P55+P79+P89+P112+P120+P144+P150+P152+P159+P165+P171+P177+P183+P189+P195+P209+P215+P219+P240+P261+P286+P300+P309+P314+P318+P325+P329+P333+P336+P341+P347+P351+P384+P391+P397)</f>
        <v>27783</v>
      </c>
      <c r="Q398" s="308">
        <f>SUM(Q159+Q165+Q171+Q177+Q183+Q189+Q195+Q209+Q215+Q219+Q240+Q261+Q286+Q300+Q309+Q314+Q318+Q325+Q329+Q333+Q336+Q341+Q347+Q351+Q384+Q391+Q397)</f>
        <v>489.74810000000002</v>
      </c>
      <c r="R398" s="309">
        <f t="shared" si="251"/>
        <v>27797</v>
      </c>
      <c r="S398" s="308">
        <f>SUM(S159+S165+S171+S177+S183+S189+S195+S209+S215+S219+S240+S261+S286+S300+S309+S314+S318+S325+S329+S333+S336+S341+S347+S351+S384+S391+S397)</f>
        <v>771.56809999999996</v>
      </c>
      <c r="T398" s="309">
        <f t="shared" si="251"/>
        <v>3800</v>
      </c>
      <c r="U398" s="308">
        <f>SUM(U159+U165+U171+U177+U183+U189+U195+U209+U215+U219+U240+U261+U286+U300+U309+U314+U318+U325+U329+U333+U336+U341+U347+U351+U384+U391+U397)</f>
        <v>273.82</v>
      </c>
      <c r="V398" s="309">
        <f t="shared" si="251"/>
        <v>0</v>
      </c>
      <c r="W398" s="308">
        <f>SUM(W159+W165+W171+W177+W183+W189+W195+W209+W215+W219+W240+W261+W286+W300+W309+W314+W318+W325+W329+W333+W336+W341+W347+W351+W384+W391+W397)</f>
        <v>0</v>
      </c>
      <c r="X398" s="302"/>
      <c r="Y398" s="309">
        <f>SUM(Y24+Y47+Y55+Y79+Y89+Y112+Y120+Y144+Y150+Y152+Y159+Y165+Y171+Y177+Y183+Y189+Y195+Y209+Y215+Y219+Y240+Y261+Y286+Y300+Y309+Y314+Y318+Y325+Y329+Y333+Y336+Y341+Y347+Y351+Y384+Y391+Y397)</f>
        <v>27341</v>
      </c>
      <c r="Z398" s="308">
        <f>SUM(Z159+Z165+Z171+Z177+Z183+Z189+Z195+Z209+Z215+Z219+Z240+Z261+Z286+Z300+Z309+Z314+Z318+Z325+Z329+Z333+Z336+Z341+Z347+Z351+Z384+Z391+Z397)</f>
        <v>463.34049999999996</v>
      </c>
      <c r="AA398" s="309">
        <f>SUM(AA24+AA47+AA55+AA79+AA89+AA112+AA120+AA144+AA150+AA152+AA159+AA165+AA171+AA177+AA183+AA189+AA195+AA209+AA215+AA219+AA240+AA261+AA286+AA300+AA309+AA314+AA318+AA325+AA329+AA333+AA336+AA341+AA347+AA351+AA384+AA391+AA397)</f>
        <v>27341</v>
      </c>
      <c r="AB398" s="308">
        <f>SUM(AB159+AB165+AB171+AB177+AB183+AB189+AB195+AB209+AB215+AB219+AB240+AB261+AB286+AB300+AB309+AB314+AB318+AB325+AB329+AB333+AB336+AB341+AB347+AB351+AB384+AB391+AB397)</f>
        <v>737.16049999999996</v>
      </c>
      <c r="AC398" s="302"/>
      <c r="AD398" s="269">
        <v>578.73</v>
      </c>
      <c r="AE398" s="353">
        <f>S398-AD398</f>
        <v>192.83809999999994</v>
      </c>
    </row>
    <row r="399" spans="1:31" hidden="1">
      <c r="A399" s="51">
        <v>25</v>
      </c>
      <c r="B399" s="58" t="s">
        <v>272</v>
      </c>
      <c r="C399" s="58"/>
      <c r="D399" s="52"/>
      <c r="E399" s="58"/>
      <c r="F399" s="181"/>
      <c r="G399" s="58"/>
      <c r="H399" s="169"/>
      <c r="I399" s="58"/>
      <c r="J399" s="52"/>
      <c r="K399" s="58"/>
      <c r="L399" s="169"/>
      <c r="M399" s="58"/>
      <c r="N399" s="52"/>
      <c r="O399" s="59"/>
      <c r="P399" s="54"/>
      <c r="Q399" s="92"/>
      <c r="R399" s="63"/>
      <c r="S399" s="180"/>
      <c r="T399" s="58"/>
      <c r="U399" s="52"/>
      <c r="V399" s="58"/>
      <c r="W399" s="52"/>
      <c r="X399" s="59"/>
      <c r="Y399" s="213"/>
      <c r="Z399" s="52"/>
      <c r="AA399" s="58"/>
      <c r="AB399" s="52"/>
      <c r="AC399" s="58"/>
    </row>
    <row r="400" spans="1:31" hidden="1">
      <c r="A400" s="57">
        <v>25.01</v>
      </c>
      <c r="B400" s="62" t="s">
        <v>273</v>
      </c>
      <c r="C400" s="62"/>
      <c r="D400" s="92"/>
      <c r="E400" s="62"/>
      <c r="F400" s="180"/>
      <c r="G400" s="62"/>
      <c r="H400" s="167"/>
      <c r="I400" s="62"/>
      <c r="J400" s="92"/>
      <c r="K400" s="62"/>
      <c r="L400" s="167"/>
      <c r="M400" s="62"/>
      <c r="N400" s="92"/>
      <c r="O400" s="31"/>
      <c r="P400" s="63"/>
      <c r="Q400" s="92">
        <f t="shared" si="230"/>
        <v>0</v>
      </c>
      <c r="R400" s="63">
        <f t="shared" si="224"/>
        <v>0</v>
      </c>
      <c r="S400" s="180">
        <f t="shared" si="224"/>
        <v>0</v>
      </c>
      <c r="T400" s="62"/>
      <c r="U400" s="92"/>
      <c r="V400" s="62"/>
      <c r="W400" s="92"/>
      <c r="X400" s="31"/>
      <c r="Y400" s="214"/>
      <c r="Z400" s="92"/>
      <c r="AA400" s="214">
        <f>Y400</f>
        <v>0</v>
      </c>
      <c r="AB400" s="92">
        <f>Z400</f>
        <v>0</v>
      </c>
      <c r="AC400" s="62"/>
    </row>
    <row r="401" spans="1:29" hidden="1">
      <c r="A401" s="57">
        <v>25.02</v>
      </c>
      <c r="B401" s="62" t="s">
        <v>274</v>
      </c>
      <c r="C401" s="62"/>
      <c r="D401" s="92"/>
      <c r="E401" s="62"/>
      <c r="F401" s="180"/>
      <c r="G401" s="62"/>
      <c r="H401" s="167"/>
      <c r="I401" s="62"/>
      <c r="J401" s="92"/>
      <c r="K401" s="62"/>
      <c r="L401" s="167"/>
      <c r="M401" s="62"/>
      <c r="N401" s="92"/>
      <c r="O401" s="31"/>
      <c r="P401" s="63"/>
      <c r="Q401" s="92">
        <f t="shared" si="230"/>
        <v>0</v>
      </c>
      <c r="R401" s="63">
        <f t="shared" si="224"/>
        <v>0</v>
      </c>
      <c r="S401" s="180">
        <f t="shared" si="224"/>
        <v>0</v>
      </c>
      <c r="T401" s="62"/>
      <c r="U401" s="92"/>
      <c r="V401" s="62"/>
      <c r="W401" s="92"/>
      <c r="X401" s="31"/>
      <c r="Y401" s="214"/>
      <c r="Z401" s="92"/>
      <c r="AA401" s="214">
        <f>Y401</f>
        <v>0</v>
      </c>
      <c r="AB401" s="92">
        <f>Z401</f>
        <v>0</v>
      </c>
      <c r="AC401" s="62"/>
    </row>
    <row r="402" spans="1:29" s="269" customFormat="1" hidden="1">
      <c r="A402" s="265"/>
      <c r="B402" s="302" t="s">
        <v>109</v>
      </c>
      <c r="C402" s="302"/>
      <c r="D402" s="308"/>
      <c r="E402" s="302"/>
      <c r="F402" s="305"/>
      <c r="G402" s="302"/>
      <c r="H402" s="308"/>
      <c r="I402" s="302"/>
      <c r="J402" s="308"/>
      <c r="K402" s="302"/>
      <c r="L402" s="308"/>
      <c r="M402" s="302"/>
      <c r="N402" s="308"/>
      <c r="O402" s="302"/>
      <c r="P402" s="304"/>
      <c r="Q402" s="432">
        <f t="shared" si="230"/>
        <v>0</v>
      </c>
      <c r="R402" s="330">
        <f t="shared" si="224"/>
        <v>0</v>
      </c>
      <c r="S402" s="331">
        <f t="shared" si="224"/>
        <v>0</v>
      </c>
      <c r="T402" s="302"/>
      <c r="U402" s="308"/>
      <c r="V402" s="302"/>
      <c r="W402" s="308"/>
      <c r="X402" s="302"/>
      <c r="Y402" s="309"/>
      <c r="Z402" s="308"/>
      <c r="AA402" s="302"/>
      <c r="AB402" s="308"/>
      <c r="AC402" s="302"/>
    </row>
    <row r="403" spans="1:29" s="269" customFormat="1" hidden="1">
      <c r="A403" s="265"/>
      <c r="B403" s="302" t="s">
        <v>275</v>
      </c>
      <c r="C403" s="302"/>
      <c r="D403" s="308"/>
      <c r="E403" s="302"/>
      <c r="F403" s="305"/>
      <c r="G403" s="302"/>
      <c r="H403" s="308"/>
      <c r="I403" s="302"/>
      <c r="J403" s="308"/>
      <c r="K403" s="302"/>
      <c r="L403" s="308"/>
      <c r="M403" s="302"/>
      <c r="N403" s="308"/>
      <c r="O403" s="302"/>
      <c r="P403" s="304"/>
      <c r="Q403" s="432">
        <f t="shared" si="230"/>
        <v>0</v>
      </c>
      <c r="R403" s="330">
        <f t="shared" si="224"/>
        <v>0</v>
      </c>
      <c r="S403" s="331">
        <f t="shared" si="224"/>
        <v>0</v>
      </c>
      <c r="T403" s="302"/>
      <c r="U403" s="308"/>
      <c r="V403" s="302"/>
      <c r="W403" s="308"/>
      <c r="X403" s="302"/>
      <c r="Y403" s="309"/>
      <c r="Z403" s="308"/>
      <c r="AA403" s="302"/>
      <c r="AB403" s="308"/>
      <c r="AC403" s="302"/>
    </row>
    <row r="405" spans="1:29" hidden="1"/>
    <row r="406" spans="1:29" hidden="1"/>
    <row r="407" spans="1:29" hidden="1">
      <c r="Z407" s="427" t="s">
        <v>311</v>
      </c>
      <c r="AB407" s="437">
        <f>AB384/AB398</f>
        <v>0.26660408418519443</v>
      </c>
    </row>
    <row r="408" spans="1:29" hidden="1">
      <c r="Z408" s="427" t="s">
        <v>312</v>
      </c>
      <c r="AB408" s="437">
        <f>AB391/AB398</f>
        <v>4.2256740560569918E-2</v>
      </c>
    </row>
    <row r="409" spans="1:29" hidden="1">
      <c r="Z409" s="427" t="s">
        <v>313</v>
      </c>
      <c r="AB409" s="437">
        <f>(AB393+AB394+AB395)/AB398</f>
        <v>1.7391056628780301E-2</v>
      </c>
    </row>
    <row r="410" spans="1:29" hidden="1">
      <c r="Z410" s="427" t="s">
        <v>314</v>
      </c>
      <c r="AB410" s="437">
        <f>AB396/AB398</f>
        <v>4.2731535398329128E-3</v>
      </c>
    </row>
    <row r="411" spans="1:29" hidden="1">
      <c r="Z411" s="427" t="s">
        <v>320</v>
      </c>
      <c r="AB411" s="437">
        <f>AB408+AB409+AB410</f>
        <v>6.3920950729183135E-2</v>
      </c>
    </row>
    <row r="412" spans="1:29" hidden="1"/>
  </sheetData>
  <mergeCells count="20">
    <mergeCell ref="C5:D5"/>
    <mergeCell ref="E5:H5"/>
    <mergeCell ref="I5:J5"/>
    <mergeCell ref="K5:L5"/>
    <mergeCell ref="A3:B3"/>
    <mergeCell ref="A2:AC2"/>
    <mergeCell ref="R3:AC3"/>
    <mergeCell ref="A4:A6"/>
    <mergeCell ref="B4:B6"/>
    <mergeCell ref="C4:J4"/>
    <mergeCell ref="K4:S4"/>
    <mergeCell ref="T4:AB4"/>
    <mergeCell ref="AA5:AB5"/>
    <mergeCell ref="M5:N5"/>
    <mergeCell ref="O5:Q5"/>
    <mergeCell ref="R5:S5"/>
    <mergeCell ref="T5:U5"/>
    <mergeCell ref="V5:W5"/>
    <mergeCell ref="X5:Z5"/>
    <mergeCell ref="AC4:AC6"/>
  </mergeCells>
  <pageMargins left="0.26" right="0.19" top="0.46" bottom="0.23" header="0.3" footer="0.16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11"/>
  <sheetViews>
    <sheetView showZeros="0" zoomScale="85" zoomScaleNormal="85" workbookViewId="0">
      <pane xSplit="4" ySplit="6" topLeftCell="E256" activePane="bottomRight" state="frozen"/>
      <selection activeCell="Z392" sqref="Z392"/>
      <selection pane="topRight" activeCell="Z392" sqref="Z392"/>
      <selection pane="bottomLeft" activeCell="Z392" sqref="Z392"/>
      <selection pane="bottomRight" activeCell="F261" sqref="F261"/>
    </sheetView>
  </sheetViews>
  <sheetFormatPr defaultColWidth="9.140625" defaultRowHeight="12.75"/>
  <cols>
    <col min="1" max="1" width="6" style="183" bestFit="1" customWidth="1"/>
    <col min="2" max="2" width="45.5703125" style="136" customWidth="1"/>
    <col min="3" max="3" width="8.7109375" style="183" customWidth="1"/>
    <col min="4" max="4" width="7.140625" style="205" customWidth="1"/>
    <col min="5" max="5" width="8.28515625" style="183" customWidth="1"/>
    <col min="6" max="6" width="7.5703125" style="205" bestFit="1" customWidth="1"/>
    <col min="7" max="7" width="11.42578125" style="228" bestFit="1" customWidth="1"/>
    <col min="8" max="8" width="8.28515625" style="184" customWidth="1"/>
    <col min="9" max="9" width="9.42578125" style="183" bestFit="1" customWidth="1"/>
    <col min="10" max="10" width="7.140625" style="237" customWidth="1"/>
    <col min="11" max="11" width="6.85546875" style="136" bestFit="1" customWidth="1"/>
    <col min="12" max="12" width="8" style="205" customWidth="1"/>
    <col min="13" max="13" width="6.85546875" style="136" bestFit="1" customWidth="1"/>
    <col min="14" max="14" width="4.140625" style="237" customWidth="1"/>
    <col min="15" max="15" width="8.28515625" style="186" customWidth="1"/>
    <col min="16" max="16" width="7.85546875" style="183" bestFit="1" customWidth="1"/>
    <col min="17" max="17" width="7.5703125" style="237" bestFit="1" customWidth="1"/>
    <col min="18" max="18" width="7.85546875" style="183" bestFit="1" customWidth="1"/>
    <col min="19" max="19" width="8.28515625" style="205" bestFit="1" customWidth="1"/>
    <col min="20" max="20" width="8.28515625" style="205" customWidth="1"/>
    <col min="21" max="21" width="7.5703125" style="237" bestFit="1" customWidth="1"/>
    <col min="22" max="22" width="7.140625" style="205" customWidth="1"/>
    <col min="23" max="23" width="4.140625" style="237" customWidth="1"/>
    <col min="24" max="24" width="9.140625" style="205" customWidth="1"/>
    <col min="25" max="25" width="6.85546875" style="228" bestFit="1" customWidth="1"/>
    <col min="26" max="26" width="8.28515625" style="237" bestFit="1" customWidth="1"/>
    <col min="27" max="27" width="7.5703125" style="205" bestFit="1" customWidth="1"/>
    <col min="28" max="28" width="7.5703125" style="237" customWidth="1"/>
    <col min="29" max="29" width="11.28515625" style="136" hidden="1" customWidth="1"/>
    <col min="30" max="31" width="9.28515625" style="136" hidden="1" customWidth="1"/>
    <col min="32" max="38" width="0" style="136" hidden="1" customWidth="1"/>
    <col min="39" max="16384" width="9.140625" style="136"/>
  </cols>
  <sheetData>
    <row r="1" spans="1:37">
      <c r="A1" s="133"/>
      <c r="B1" s="134"/>
      <c r="C1" s="134"/>
      <c r="D1" s="229"/>
      <c r="E1" s="134"/>
      <c r="F1" s="210"/>
      <c r="G1" s="212"/>
      <c r="H1" s="210"/>
      <c r="I1" s="134"/>
      <c r="J1" s="229"/>
      <c r="K1" s="134"/>
      <c r="L1" s="210"/>
      <c r="M1" s="134"/>
      <c r="N1" s="229"/>
      <c r="O1" s="135"/>
      <c r="P1" s="133"/>
      <c r="Q1" s="229"/>
      <c r="R1" s="133"/>
      <c r="S1" s="210"/>
      <c r="T1" s="200"/>
      <c r="U1" s="229"/>
      <c r="V1" s="200"/>
      <c r="W1" s="229"/>
      <c r="X1" s="200"/>
      <c r="Y1" s="212"/>
      <c r="Z1" s="229"/>
      <c r="AA1" s="200"/>
      <c r="AB1" s="229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>
      <c r="A2" s="573" t="s">
        <v>293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194"/>
      <c r="U2" s="433"/>
      <c r="V2" s="194"/>
      <c r="W2" s="433"/>
      <c r="X2" s="194"/>
      <c r="Y2" s="364"/>
      <c r="Z2" s="433"/>
      <c r="AA2" s="194"/>
      <c r="AB2" s="433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5" customHeight="1">
      <c r="A3" s="584" t="s">
        <v>291</v>
      </c>
      <c r="B3" s="584"/>
      <c r="C3" s="134"/>
      <c r="D3" s="229"/>
      <c r="E3" s="134"/>
      <c r="F3" s="210"/>
      <c r="G3" s="212"/>
      <c r="H3" s="210"/>
      <c r="I3" s="134"/>
      <c r="J3" s="229"/>
      <c r="K3" s="134"/>
      <c r="L3" s="210"/>
      <c r="M3" s="134"/>
      <c r="N3" s="229"/>
      <c r="O3" s="135"/>
      <c r="P3" s="133"/>
      <c r="Q3" s="229"/>
      <c r="R3" s="585" t="s">
        <v>288</v>
      </c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137"/>
      <c r="AD3" s="137"/>
      <c r="AE3" s="137"/>
      <c r="AF3" s="137"/>
      <c r="AG3" s="137"/>
      <c r="AH3" s="137"/>
      <c r="AI3" s="137"/>
      <c r="AJ3" s="137"/>
      <c r="AK3" s="137"/>
    </row>
    <row r="4" spans="1:37" ht="14.25" customHeight="1">
      <c r="A4" s="575" t="s">
        <v>290</v>
      </c>
      <c r="B4" s="576" t="s">
        <v>1</v>
      </c>
      <c r="C4" s="576" t="s">
        <v>2</v>
      </c>
      <c r="D4" s="576"/>
      <c r="E4" s="576" t="s">
        <v>3</v>
      </c>
      <c r="F4" s="576"/>
      <c r="G4" s="576"/>
      <c r="H4" s="576"/>
      <c r="I4" s="576"/>
      <c r="J4" s="576"/>
      <c r="K4" s="576" t="s">
        <v>4</v>
      </c>
      <c r="L4" s="576"/>
      <c r="M4" s="576"/>
      <c r="N4" s="576"/>
      <c r="O4" s="576"/>
      <c r="P4" s="576"/>
      <c r="Q4" s="576"/>
      <c r="R4" s="576"/>
      <c r="S4" s="576"/>
      <c r="T4" s="576" t="s">
        <v>5</v>
      </c>
      <c r="U4" s="576"/>
      <c r="V4" s="576"/>
      <c r="W4" s="576"/>
      <c r="X4" s="576"/>
      <c r="Y4" s="576"/>
      <c r="Z4" s="576"/>
      <c r="AA4" s="576"/>
      <c r="AB4" s="577"/>
      <c r="AC4" s="138"/>
    </row>
    <row r="5" spans="1:37" ht="48" customHeight="1">
      <c r="A5" s="575"/>
      <c r="B5" s="576"/>
      <c r="C5" s="576" t="s">
        <v>7</v>
      </c>
      <c r="D5" s="576"/>
      <c r="E5" s="576" t="s">
        <v>8</v>
      </c>
      <c r="F5" s="576"/>
      <c r="G5" s="576"/>
      <c r="H5" s="576"/>
      <c r="I5" s="582" t="s">
        <v>9</v>
      </c>
      <c r="J5" s="582"/>
      <c r="K5" s="578" t="s">
        <v>10</v>
      </c>
      <c r="L5" s="581"/>
      <c r="M5" s="576" t="s">
        <v>11</v>
      </c>
      <c r="N5" s="576"/>
      <c r="O5" s="576" t="s">
        <v>12</v>
      </c>
      <c r="P5" s="576"/>
      <c r="Q5" s="576"/>
      <c r="R5" s="578" t="s">
        <v>13</v>
      </c>
      <c r="S5" s="581"/>
      <c r="T5" s="578" t="s">
        <v>10</v>
      </c>
      <c r="U5" s="581"/>
      <c r="V5" s="576" t="s">
        <v>11</v>
      </c>
      <c r="W5" s="576"/>
      <c r="X5" s="576" t="s">
        <v>12</v>
      </c>
      <c r="Y5" s="576"/>
      <c r="Z5" s="576"/>
      <c r="AA5" s="578" t="s">
        <v>13</v>
      </c>
      <c r="AB5" s="581"/>
      <c r="AC5" s="138"/>
    </row>
    <row r="6" spans="1:37" ht="25.5">
      <c r="A6" s="575"/>
      <c r="B6" s="576"/>
      <c r="C6" s="51" t="s">
        <v>14</v>
      </c>
      <c r="D6" s="258" t="s">
        <v>15</v>
      </c>
      <c r="E6" s="51" t="s">
        <v>14</v>
      </c>
      <c r="F6" s="181" t="s">
        <v>16</v>
      </c>
      <c r="G6" s="51" t="s">
        <v>17</v>
      </c>
      <c r="H6" s="258" t="s">
        <v>18</v>
      </c>
      <c r="I6" s="51" t="s">
        <v>14</v>
      </c>
      <c r="J6" s="52" t="s">
        <v>16</v>
      </c>
      <c r="K6" s="51" t="s">
        <v>14</v>
      </c>
      <c r="L6" s="258" t="s">
        <v>16</v>
      </c>
      <c r="M6" s="51" t="s">
        <v>14</v>
      </c>
      <c r="N6" s="52" t="s">
        <v>16</v>
      </c>
      <c r="O6" s="139" t="s">
        <v>19</v>
      </c>
      <c r="P6" s="51" t="s">
        <v>14</v>
      </c>
      <c r="Q6" s="52" t="s">
        <v>16</v>
      </c>
      <c r="R6" s="51" t="s">
        <v>14</v>
      </c>
      <c r="S6" s="181" t="s">
        <v>16</v>
      </c>
      <c r="T6" s="51" t="s">
        <v>14</v>
      </c>
      <c r="U6" s="52" t="s">
        <v>16</v>
      </c>
      <c r="V6" s="51" t="s">
        <v>14</v>
      </c>
      <c r="W6" s="52" t="s">
        <v>16</v>
      </c>
      <c r="X6" s="139" t="s">
        <v>19</v>
      </c>
      <c r="Y6" s="51" t="s">
        <v>14</v>
      </c>
      <c r="Z6" s="52" t="s">
        <v>16</v>
      </c>
      <c r="AA6" s="51" t="s">
        <v>14</v>
      </c>
      <c r="AB6" s="52" t="s">
        <v>16</v>
      </c>
      <c r="AC6" s="138"/>
    </row>
    <row r="7" spans="1:37">
      <c r="A7" s="57" t="s">
        <v>20</v>
      </c>
      <c r="B7" s="58" t="s">
        <v>21</v>
      </c>
      <c r="C7" s="54"/>
      <c r="D7" s="169"/>
      <c r="E7" s="54"/>
      <c r="F7" s="181"/>
      <c r="G7" s="213"/>
      <c r="H7" s="258"/>
      <c r="I7" s="54"/>
      <c r="J7" s="52"/>
      <c r="K7" s="58"/>
      <c r="L7" s="169"/>
      <c r="M7" s="58"/>
      <c r="N7" s="52"/>
      <c r="O7" s="139"/>
      <c r="P7" s="54"/>
      <c r="Q7" s="52"/>
      <c r="R7" s="54"/>
      <c r="S7" s="181"/>
      <c r="T7" s="181"/>
      <c r="U7" s="52"/>
      <c r="V7" s="181"/>
      <c r="W7" s="52"/>
      <c r="X7" s="139"/>
      <c r="Y7" s="222"/>
      <c r="Z7" s="52"/>
      <c r="AA7" s="181"/>
      <c r="AB7" s="52"/>
      <c r="AC7" s="140"/>
    </row>
    <row r="8" spans="1:37">
      <c r="A8" s="57"/>
      <c r="B8" s="58" t="s">
        <v>22</v>
      </c>
      <c r="C8" s="54"/>
      <c r="D8" s="169"/>
      <c r="E8" s="54"/>
      <c r="F8" s="181"/>
      <c r="G8" s="213"/>
      <c r="H8" s="258"/>
      <c r="I8" s="54"/>
      <c r="J8" s="52"/>
      <c r="K8" s="58"/>
      <c r="L8" s="169"/>
      <c r="M8" s="58"/>
      <c r="N8" s="52"/>
      <c r="O8" s="139"/>
      <c r="P8" s="54"/>
      <c r="Q8" s="52"/>
      <c r="R8" s="54"/>
      <c r="S8" s="181"/>
      <c r="T8" s="181"/>
      <c r="U8" s="52"/>
      <c r="V8" s="181"/>
      <c r="W8" s="52"/>
      <c r="X8" s="139"/>
      <c r="Y8" s="222"/>
      <c r="Z8" s="52"/>
      <c r="AA8" s="181"/>
      <c r="AB8" s="52"/>
      <c r="AC8" s="140"/>
    </row>
    <row r="9" spans="1:37">
      <c r="A9" s="60">
        <v>1</v>
      </c>
      <c r="B9" s="58" t="s">
        <v>23</v>
      </c>
      <c r="C9" s="54"/>
      <c r="D9" s="169"/>
      <c r="E9" s="54"/>
      <c r="F9" s="181"/>
      <c r="G9" s="213"/>
      <c r="H9" s="258"/>
      <c r="I9" s="54"/>
      <c r="J9" s="52"/>
      <c r="K9" s="58"/>
      <c r="L9" s="169"/>
      <c r="M9" s="58"/>
      <c r="N9" s="52"/>
      <c r="O9" s="139"/>
      <c r="P9" s="54"/>
      <c r="Q9" s="52"/>
      <c r="R9" s="54"/>
      <c r="S9" s="181"/>
      <c r="T9" s="181"/>
      <c r="U9" s="52"/>
      <c r="V9" s="181"/>
      <c r="W9" s="52"/>
      <c r="X9" s="139"/>
      <c r="Y9" s="222"/>
      <c r="Z9" s="52"/>
      <c r="AA9" s="181"/>
      <c r="AB9" s="52"/>
      <c r="AC9" s="140"/>
    </row>
    <row r="10" spans="1:37">
      <c r="A10" s="141">
        <v>1.01</v>
      </c>
      <c r="B10" s="62" t="s">
        <v>24</v>
      </c>
      <c r="C10" s="63"/>
      <c r="D10" s="167"/>
      <c r="E10" s="63"/>
      <c r="F10" s="180"/>
      <c r="G10" s="214"/>
      <c r="H10" s="260"/>
      <c r="I10" s="63"/>
      <c r="J10" s="92"/>
      <c r="K10" s="62"/>
      <c r="L10" s="167"/>
      <c r="M10" s="62"/>
      <c r="N10" s="92"/>
      <c r="O10" s="143"/>
      <c r="P10" s="63"/>
      <c r="Q10" s="92"/>
      <c r="R10" s="63"/>
      <c r="S10" s="180"/>
      <c r="T10" s="180"/>
      <c r="U10" s="92"/>
      <c r="V10" s="180"/>
      <c r="W10" s="92"/>
      <c r="X10" s="143"/>
      <c r="Y10" s="215"/>
      <c r="Z10" s="92"/>
      <c r="AA10" s="180"/>
      <c r="AB10" s="92"/>
      <c r="AC10" s="144"/>
      <c r="AD10" s="136" t="b">
        <f>+O10*P10=Q10</f>
        <v>1</v>
      </c>
      <c r="AE10" s="136" t="b">
        <f>+L10+N10+Q10=S10</f>
        <v>1</v>
      </c>
    </row>
    <row r="11" spans="1:37">
      <c r="A11" s="57">
        <v>1.02</v>
      </c>
      <c r="B11" s="62" t="s">
        <v>25</v>
      </c>
      <c r="C11" s="63"/>
      <c r="D11" s="167"/>
      <c r="E11" s="63"/>
      <c r="F11" s="180"/>
      <c r="G11" s="214"/>
      <c r="H11" s="260"/>
      <c r="I11" s="63"/>
      <c r="J11" s="92"/>
      <c r="K11" s="62"/>
      <c r="L11" s="167"/>
      <c r="M11" s="62"/>
      <c r="N11" s="92"/>
      <c r="O11" s="143"/>
      <c r="P11" s="63"/>
      <c r="Q11" s="92"/>
      <c r="R11" s="63"/>
      <c r="S11" s="180"/>
      <c r="T11" s="180"/>
      <c r="U11" s="92"/>
      <c r="V11" s="180"/>
      <c r="W11" s="92"/>
      <c r="X11" s="143"/>
      <c r="Y11" s="215"/>
      <c r="Z11" s="92"/>
      <c r="AA11" s="180"/>
      <c r="AB11" s="92"/>
      <c r="AC11" s="144"/>
      <c r="AD11" s="136" t="b">
        <f t="shared" ref="AD11:AD74" si="0">+O11*P11=Q11</f>
        <v>1</v>
      </c>
      <c r="AE11" s="136" t="b">
        <f t="shared" ref="AE11:AE74" si="1">+L11+N11+Q11=S11</f>
        <v>1</v>
      </c>
    </row>
    <row r="12" spans="1:37">
      <c r="A12" s="57">
        <v>1.03</v>
      </c>
      <c r="B12" s="62" t="s">
        <v>26</v>
      </c>
      <c r="C12" s="63"/>
      <c r="D12" s="167"/>
      <c r="E12" s="63"/>
      <c r="F12" s="180"/>
      <c r="G12" s="214"/>
      <c r="H12" s="260"/>
      <c r="I12" s="63"/>
      <c r="J12" s="92"/>
      <c r="K12" s="62"/>
      <c r="L12" s="167"/>
      <c r="M12" s="62"/>
      <c r="N12" s="92"/>
      <c r="O12" s="143"/>
      <c r="P12" s="63"/>
      <c r="Q12" s="92"/>
      <c r="R12" s="63"/>
      <c r="S12" s="180"/>
      <c r="T12" s="180"/>
      <c r="U12" s="92"/>
      <c r="V12" s="180"/>
      <c r="W12" s="92"/>
      <c r="X12" s="143"/>
      <c r="Y12" s="215"/>
      <c r="Z12" s="92"/>
      <c r="AA12" s="180"/>
      <c r="AB12" s="92"/>
      <c r="AC12" s="144"/>
      <c r="AD12" s="136" t="b">
        <f t="shared" si="0"/>
        <v>1</v>
      </c>
      <c r="AE12" s="136" t="b">
        <f t="shared" si="1"/>
        <v>1</v>
      </c>
    </row>
    <row r="13" spans="1:37">
      <c r="A13" s="57">
        <v>1.04</v>
      </c>
      <c r="B13" s="64" t="s">
        <v>27</v>
      </c>
      <c r="C13" s="63"/>
      <c r="D13" s="180"/>
      <c r="E13" s="63"/>
      <c r="F13" s="180"/>
      <c r="G13" s="215"/>
      <c r="H13" s="260"/>
      <c r="I13" s="63"/>
      <c r="J13" s="92"/>
      <c r="K13" s="64"/>
      <c r="L13" s="180"/>
      <c r="M13" s="64"/>
      <c r="N13" s="92"/>
      <c r="O13" s="143"/>
      <c r="P13" s="63"/>
      <c r="Q13" s="92"/>
      <c r="R13" s="63"/>
      <c r="S13" s="180"/>
      <c r="T13" s="180"/>
      <c r="U13" s="92"/>
      <c r="V13" s="180"/>
      <c r="W13" s="92"/>
      <c r="X13" s="143"/>
      <c r="Y13" s="215"/>
      <c r="Z13" s="92"/>
      <c r="AA13" s="180"/>
      <c r="AB13" s="92"/>
      <c r="AC13" s="145"/>
      <c r="AD13" s="136" t="b">
        <f t="shared" si="0"/>
        <v>1</v>
      </c>
      <c r="AE13" s="136" t="b">
        <f t="shared" si="1"/>
        <v>1</v>
      </c>
    </row>
    <row r="14" spans="1:37">
      <c r="A14" s="57">
        <v>1.05</v>
      </c>
      <c r="B14" s="64" t="s">
        <v>28</v>
      </c>
      <c r="C14" s="63"/>
      <c r="D14" s="180"/>
      <c r="E14" s="63"/>
      <c r="F14" s="180"/>
      <c r="G14" s="215"/>
      <c r="H14" s="260"/>
      <c r="I14" s="63"/>
      <c r="J14" s="92"/>
      <c r="K14" s="64"/>
      <c r="L14" s="180"/>
      <c r="M14" s="64"/>
      <c r="N14" s="92"/>
      <c r="O14" s="143"/>
      <c r="P14" s="63"/>
      <c r="Q14" s="92"/>
      <c r="R14" s="63"/>
      <c r="S14" s="180"/>
      <c r="T14" s="180"/>
      <c r="U14" s="92"/>
      <c r="V14" s="180"/>
      <c r="W14" s="92"/>
      <c r="X14" s="143"/>
      <c r="Y14" s="215"/>
      <c r="Z14" s="92"/>
      <c r="AA14" s="180"/>
      <c r="AB14" s="92"/>
      <c r="AC14" s="145"/>
      <c r="AD14" s="136" t="b">
        <f t="shared" si="0"/>
        <v>1</v>
      </c>
      <c r="AE14" s="136" t="b">
        <f t="shared" si="1"/>
        <v>1</v>
      </c>
    </row>
    <row r="15" spans="1:37">
      <c r="A15" s="57">
        <v>1.06</v>
      </c>
      <c r="B15" s="65" t="s">
        <v>29</v>
      </c>
      <c r="C15" s="68"/>
      <c r="D15" s="199"/>
      <c r="E15" s="146"/>
      <c r="F15" s="199"/>
      <c r="G15" s="216"/>
      <c r="H15" s="132"/>
      <c r="I15" s="68"/>
      <c r="J15" s="130"/>
      <c r="K15" s="65"/>
      <c r="L15" s="199"/>
      <c r="M15" s="65"/>
      <c r="N15" s="130"/>
      <c r="O15" s="147"/>
      <c r="P15" s="68"/>
      <c r="Q15" s="130"/>
      <c r="R15" s="68"/>
      <c r="S15" s="199"/>
      <c r="T15" s="199"/>
      <c r="U15" s="130"/>
      <c r="V15" s="199"/>
      <c r="W15" s="130"/>
      <c r="X15" s="147"/>
      <c r="Y15" s="216"/>
      <c r="Z15" s="130"/>
      <c r="AA15" s="199"/>
      <c r="AB15" s="130"/>
      <c r="AC15" s="148"/>
      <c r="AD15" s="136" t="b">
        <f t="shared" si="0"/>
        <v>1</v>
      </c>
      <c r="AE15" s="136" t="b">
        <f t="shared" si="1"/>
        <v>1</v>
      </c>
    </row>
    <row r="16" spans="1:37">
      <c r="A16" s="57">
        <v>1.07</v>
      </c>
      <c r="B16" s="65" t="s">
        <v>30</v>
      </c>
      <c r="C16" s="68"/>
      <c r="D16" s="199"/>
      <c r="E16" s="68"/>
      <c r="F16" s="199"/>
      <c r="G16" s="216"/>
      <c r="H16" s="132"/>
      <c r="I16" s="68"/>
      <c r="J16" s="130"/>
      <c r="K16" s="65"/>
      <c r="L16" s="199"/>
      <c r="M16" s="65"/>
      <c r="N16" s="130"/>
      <c r="O16" s="147"/>
      <c r="P16" s="68"/>
      <c r="Q16" s="130"/>
      <c r="R16" s="68"/>
      <c r="S16" s="199"/>
      <c r="T16" s="199"/>
      <c r="U16" s="130"/>
      <c r="V16" s="199"/>
      <c r="W16" s="130"/>
      <c r="X16" s="147"/>
      <c r="Y16" s="216"/>
      <c r="Z16" s="130"/>
      <c r="AA16" s="199"/>
      <c r="AB16" s="130"/>
      <c r="AC16" s="148"/>
      <c r="AD16" s="136" t="b">
        <f t="shared" si="0"/>
        <v>1</v>
      </c>
      <c r="AE16" s="136" t="b">
        <f t="shared" si="1"/>
        <v>1</v>
      </c>
    </row>
    <row r="17" spans="1:31" ht="25.5">
      <c r="A17" s="60">
        <v>2</v>
      </c>
      <c r="B17" s="69" t="s">
        <v>31</v>
      </c>
      <c r="C17" s="71"/>
      <c r="D17" s="196"/>
      <c r="E17" s="71"/>
      <c r="F17" s="196"/>
      <c r="G17" s="217"/>
      <c r="H17" s="165"/>
      <c r="I17" s="71"/>
      <c r="J17" s="150"/>
      <c r="K17" s="69"/>
      <c r="L17" s="196"/>
      <c r="M17" s="69"/>
      <c r="N17" s="150"/>
      <c r="O17" s="149"/>
      <c r="P17" s="71"/>
      <c r="Q17" s="150"/>
      <c r="R17" s="71"/>
      <c r="S17" s="196"/>
      <c r="T17" s="196"/>
      <c r="U17" s="150"/>
      <c r="V17" s="196"/>
      <c r="W17" s="150"/>
      <c r="X17" s="149"/>
      <c r="Y17" s="217"/>
      <c r="Z17" s="150"/>
      <c r="AA17" s="196"/>
      <c r="AB17" s="150"/>
      <c r="AC17" s="151"/>
      <c r="AD17" s="136" t="b">
        <f t="shared" si="0"/>
        <v>1</v>
      </c>
      <c r="AE17" s="136" t="b">
        <f t="shared" si="1"/>
        <v>1</v>
      </c>
    </row>
    <row r="18" spans="1:31">
      <c r="A18" s="60"/>
      <c r="B18" s="69" t="s">
        <v>32</v>
      </c>
      <c r="C18" s="71"/>
      <c r="D18" s="196"/>
      <c r="E18" s="71"/>
      <c r="F18" s="196"/>
      <c r="G18" s="217"/>
      <c r="H18" s="165"/>
      <c r="I18" s="71"/>
      <c r="J18" s="150"/>
      <c r="K18" s="69"/>
      <c r="L18" s="196"/>
      <c r="M18" s="69"/>
      <c r="N18" s="150"/>
      <c r="O18" s="149"/>
      <c r="P18" s="71"/>
      <c r="Q18" s="150"/>
      <c r="R18" s="71"/>
      <c r="S18" s="196"/>
      <c r="T18" s="196"/>
      <c r="U18" s="150"/>
      <c r="V18" s="196"/>
      <c r="W18" s="150"/>
      <c r="X18" s="149"/>
      <c r="Y18" s="217"/>
      <c r="Z18" s="150"/>
      <c r="AA18" s="196"/>
      <c r="AB18" s="150"/>
      <c r="AC18" s="151"/>
      <c r="AD18" s="136" t="b">
        <f t="shared" si="0"/>
        <v>1</v>
      </c>
      <c r="AE18" s="136" t="b">
        <f t="shared" si="1"/>
        <v>1</v>
      </c>
    </row>
    <row r="19" spans="1:31">
      <c r="A19" s="57"/>
      <c r="B19" s="72" t="s">
        <v>33</v>
      </c>
      <c r="C19" s="74"/>
      <c r="D19" s="230"/>
      <c r="E19" s="74"/>
      <c r="F19" s="197"/>
      <c r="G19" s="218"/>
      <c r="H19" s="126"/>
      <c r="I19" s="74"/>
      <c r="J19" s="153"/>
      <c r="K19" s="72"/>
      <c r="L19" s="230"/>
      <c r="M19" s="72"/>
      <c r="N19" s="153"/>
      <c r="O19" s="152"/>
      <c r="P19" s="74"/>
      <c r="Q19" s="153"/>
      <c r="R19" s="74"/>
      <c r="S19" s="197"/>
      <c r="T19" s="197"/>
      <c r="U19" s="153"/>
      <c r="V19" s="197"/>
      <c r="W19" s="153"/>
      <c r="X19" s="152"/>
      <c r="Y19" s="365"/>
      <c r="Z19" s="153"/>
      <c r="AA19" s="197"/>
      <c r="AB19" s="153"/>
      <c r="AC19" s="154"/>
      <c r="AD19" s="136" t="b">
        <f t="shared" si="0"/>
        <v>1</v>
      </c>
      <c r="AE19" s="136" t="b">
        <f t="shared" si="1"/>
        <v>1</v>
      </c>
    </row>
    <row r="20" spans="1:31">
      <c r="A20" s="57">
        <v>2.0099999999999998</v>
      </c>
      <c r="B20" s="64" t="s">
        <v>34</v>
      </c>
      <c r="C20" s="63"/>
      <c r="D20" s="180"/>
      <c r="E20" s="63"/>
      <c r="F20" s="180"/>
      <c r="G20" s="215"/>
      <c r="H20" s="260"/>
      <c r="I20" s="63"/>
      <c r="J20" s="92"/>
      <c r="K20" s="64"/>
      <c r="L20" s="180"/>
      <c r="M20" s="64"/>
      <c r="N20" s="92"/>
      <c r="O20" s="57">
        <v>2</v>
      </c>
      <c r="P20" s="63"/>
      <c r="Q20" s="92"/>
      <c r="R20" s="63"/>
      <c r="S20" s="180"/>
      <c r="T20" s="180"/>
      <c r="U20" s="92"/>
      <c r="V20" s="180"/>
      <c r="W20" s="92"/>
      <c r="X20" s="260">
        <v>2</v>
      </c>
      <c r="Y20" s="215"/>
      <c r="Z20" s="92"/>
      <c r="AA20" s="180"/>
      <c r="AB20" s="92"/>
      <c r="AC20" s="145"/>
      <c r="AD20" s="136" t="b">
        <f t="shared" si="0"/>
        <v>1</v>
      </c>
      <c r="AE20" s="136" t="b">
        <f t="shared" si="1"/>
        <v>1</v>
      </c>
    </row>
    <row r="21" spans="1:31">
      <c r="A21" s="57">
        <v>2.02</v>
      </c>
      <c r="B21" s="64" t="s">
        <v>35</v>
      </c>
      <c r="C21" s="63"/>
      <c r="D21" s="180"/>
      <c r="E21" s="63"/>
      <c r="F21" s="180"/>
      <c r="G21" s="215"/>
      <c r="H21" s="260"/>
      <c r="I21" s="63"/>
      <c r="J21" s="92"/>
      <c r="K21" s="64"/>
      <c r="L21" s="180"/>
      <c r="M21" s="64"/>
      <c r="N21" s="92"/>
      <c r="O21" s="57">
        <v>3</v>
      </c>
      <c r="P21" s="63"/>
      <c r="Q21" s="92"/>
      <c r="R21" s="63"/>
      <c r="S21" s="180"/>
      <c r="T21" s="180"/>
      <c r="U21" s="92"/>
      <c r="V21" s="180"/>
      <c r="W21" s="92"/>
      <c r="X21" s="260">
        <v>3</v>
      </c>
      <c r="Y21" s="215"/>
      <c r="Z21" s="92"/>
      <c r="AA21" s="180"/>
      <c r="AB21" s="92"/>
      <c r="AC21" s="145"/>
      <c r="AD21" s="136" t="b">
        <f t="shared" si="0"/>
        <v>1</v>
      </c>
      <c r="AE21" s="136" t="b">
        <f t="shared" si="1"/>
        <v>1</v>
      </c>
    </row>
    <row r="22" spans="1:31">
      <c r="A22" s="57">
        <v>2.0299999999999998</v>
      </c>
      <c r="B22" s="64" t="s">
        <v>36</v>
      </c>
      <c r="C22" s="63"/>
      <c r="D22" s="180"/>
      <c r="E22" s="63"/>
      <c r="F22" s="180"/>
      <c r="G22" s="215"/>
      <c r="H22" s="260"/>
      <c r="I22" s="63"/>
      <c r="J22" s="92"/>
      <c r="K22" s="64"/>
      <c r="L22" s="180"/>
      <c r="M22" s="64"/>
      <c r="N22" s="92"/>
      <c r="O22" s="57">
        <v>0.375</v>
      </c>
      <c r="P22" s="63"/>
      <c r="Q22" s="92"/>
      <c r="R22" s="63"/>
      <c r="S22" s="180"/>
      <c r="T22" s="180"/>
      <c r="U22" s="92"/>
      <c r="V22" s="180"/>
      <c r="W22" s="92"/>
      <c r="X22" s="260">
        <v>0.375</v>
      </c>
      <c r="Y22" s="215"/>
      <c r="Z22" s="92"/>
      <c r="AA22" s="180"/>
      <c r="AB22" s="92"/>
      <c r="AC22" s="145"/>
      <c r="AD22" s="136" t="b">
        <f t="shared" si="0"/>
        <v>1</v>
      </c>
      <c r="AE22" s="136" t="b">
        <f t="shared" si="1"/>
        <v>1</v>
      </c>
    </row>
    <row r="23" spans="1:31">
      <c r="A23" s="57">
        <v>2.04</v>
      </c>
      <c r="B23" s="64" t="s">
        <v>37</v>
      </c>
      <c r="C23" s="63"/>
      <c r="D23" s="180"/>
      <c r="E23" s="63"/>
      <c r="F23" s="180"/>
      <c r="G23" s="215"/>
      <c r="H23" s="260"/>
      <c r="I23" s="63"/>
      <c r="J23" s="92"/>
      <c r="K23" s="64"/>
      <c r="L23" s="180"/>
      <c r="M23" s="64"/>
      <c r="N23" s="92"/>
      <c r="O23" s="57"/>
      <c r="P23" s="63"/>
      <c r="Q23" s="92"/>
      <c r="R23" s="63"/>
      <c r="S23" s="180"/>
      <c r="T23" s="180"/>
      <c r="U23" s="92"/>
      <c r="V23" s="180"/>
      <c r="W23" s="92"/>
      <c r="X23" s="260"/>
      <c r="Y23" s="215"/>
      <c r="Z23" s="92"/>
      <c r="AA23" s="180"/>
      <c r="AB23" s="92"/>
      <c r="AC23" s="145"/>
      <c r="AD23" s="136" t="b">
        <f t="shared" si="0"/>
        <v>1</v>
      </c>
      <c r="AE23" s="136" t="b">
        <f t="shared" si="1"/>
        <v>1</v>
      </c>
    </row>
    <row r="24" spans="1:31" s="283" customFormat="1">
      <c r="A24" s="265"/>
      <c r="B24" s="266" t="s">
        <v>38</v>
      </c>
      <c r="C24" s="267"/>
      <c r="D24" s="279"/>
      <c r="E24" s="267"/>
      <c r="F24" s="268"/>
      <c r="G24" s="280"/>
      <c r="H24" s="281"/>
      <c r="I24" s="267"/>
      <c r="J24" s="279"/>
      <c r="K24" s="266"/>
      <c r="L24" s="279"/>
      <c r="M24" s="266"/>
      <c r="N24" s="279"/>
      <c r="O24" s="281"/>
      <c r="P24" s="267"/>
      <c r="Q24" s="279" t="s">
        <v>413</v>
      </c>
      <c r="R24" s="267"/>
      <c r="S24" s="268"/>
      <c r="T24" s="268"/>
      <c r="U24" s="279"/>
      <c r="V24" s="268"/>
      <c r="W24" s="279"/>
      <c r="X24" s="281"/>
      <c r="Y24" s="366"/>
      <c r="Z24" s="279"/>
      <c r="AA24" s="268"/>
      <c r="AB24" s="279"/>
      <c r="AC24" s="282"/>
      <c r="AD24" s="283" t="b">
        <f t="shared" si="0"/>
        <v>0</v>
      </c>
      <c r="AE24" s="283" t="e">
        <f t="shared" si="1"/>
        <v>#VALUE!</v>
      </c>
    </row>
    <row r="25" spans="1:31">
      <c r="A25" s="57"/>
      <c r="B25" s="72" t="s">
        <v>39</v>
      </c>
      <c r="C25" s="74"/>
      <c r="D25" s="230"/>
      <c r="E25" s="74"/>
      <c r="F25" s="197"/>
      <c r="G25" s="218"/>
      <c r="H25" s="126"/>
      <c r="I25" s="74"/>
      <c r="J25" s="153"/>
      <c r="K25" s="72"/>
      <c r="L25" s="230"/>
      <c r="M25" s="72"/>
      <c r="N25" s="153"/>
      <c r="O25" s="126"/>
      <c r="P25" s="74"/>
      <c r="Q25" s="153"/>
      <c r="R25" s="74"/>
      <c r="S25" s="197"/>
      <c r="T25" s="197"/>
      <c r="U25" s="153"/>
      <c r="V25" s="197"/>
      <c r="W25" s="153"/>
      <c r="X25" s="126"/>
      <c r="Y25" s="365"/>
      <c r="Z25" s="153"/>
      <c r="AA25" s="197"/>
      <c r="AB25" s="153"/>
      <c r="AC25" s="154"/>
      <c r="AD25" s="136" t="b">
        <f t="shared" si="0"/>
        <v>1</v>
      </c>
      <c r="AE25" s="136" t="b">
        <f t="shared" si="1"/>
        <v>1</v>
      </c>
    </row>
    <row r="26" spans="1:31">
      <c r="A26" s="57">
        <v>2.0499999999999998</v>
      </c>
      <c r="B26" s="77" t="s">
        <v>40</v>
      </c>
      <c r="C26" s="79"/>
      <c r="D26" s="201"/>
      <c r="E26" s="79"/>
      <c r="F26" s="201"/>
      <c r="G26" s="220"/>
      <c r="H26" s="120"/>
      <c r="I26" s="79"/>
      <c r="J26" s="235"/>
      <c r="K26" s="77"/>
      <c r="L26" s="201"/>
      <c r="M26" s="77"/>
      <c r="N26" s="235"/>
      <c r="O26" s="57">
        <v>9</v>
      </c>
      <c r="P26" s="79"/>
      <c r="Q26" s="235"/>
      <c r="R26" s="79"/>
      <c r="S26" s="201"/>
      <c r="T26" s="201"/>
      <c r="U26" s="235"/>
      <c r="V26" s="201"/>
      <c r="W26" s="235"/>
      <c r="X26" s="260">
        <v>9</v>
      </c>
      <c r="Y26" s="220"/>
      <c r="Z26" s="235"/>
      <c r="AA26" s="201"/>
      <c r="AB26" s="235"/>
      <c r="AC26" s="156"/>
      <c r="AD26" s="136" t="b">
        <f t="shared" si="0"/>
        <v>1</v>
      </c>
      <c r="AE26" s="136" t="b">
        <f t="shared" si="1"/>
        <v>1</v>
      </c>
    </row>
    <row r="27" spans="1:31">
      <c r="A27" s="57">
        <v>2.06</v>
      </c>
      <c r="B27" s="77" t="s">
        <v>41</v>
      </c>
      <c r="C27" s="79"/>
      <c r="D27" s="201"/>
      <c r="E27" s="79"/>
      <c r="F27" s="201"/>
      <c r="G27" s="220"/>
      <c r="H27" s="120"/>
      <c r="I27" s="79"/>
      <c r="J27" s="235"/>
      <c r="K27" s="77"/>
      <c r="L27" s="201"/>
      <c r="M27" s="77"/>
      <c r="N27" s="235"/>
      <c r="O27" s="57">
        <v>0.6</v>
      </c>
      <c r="P27" s="79"/>
      <c r="Q27" s="235"/>
      <c r="R27" s="79"/>
      <c r="S27" s="201"/>
      <c r="T27" s="201"/>
      <c r="U27" s="235"/>
      <c r="V27" s="201"/>
      <c r="W27" s="235"/>
      <c r="X27" s="260">
        <v>0.6</v>
      </c>
      <c r="Y27" s="220"/>
      <c r="Z27" s="235"/>
      <c r="AA27" s="201"/>
      <c r="AB27" s="235"/>
      <c r="AC27" s="156"/>
      <c r="AD27" s="136" t="b">
        <f t="shared" si="0"/>
        <v>1</v>
      </c>
      <c r="AE27" s="136" t="b">
        <f t="shared" si="1"/>
        <v>1</v>
      </c>
    </row>
    <row r="28" spans="1:31" ht="25.5">
      <c r="A28" s="57">
        <v>2.0699999999999998</v>
      </c>
      <c r="B28" s="77" t="s">
        <v>42</v>
      </c>
      <c r="C28" s="79"/>
      <c r="D28" s="201"/>
      <c r="E28" s="79"/>
      <c r="F28" s="201"/>
      <c r="G28" s="220"/>
      <c r="H28" s="120"/>
      <c r="I28" s="79"/>
      <c r="J28" s="235"/>
      <c r="K28" s="77"/>
      <c r="L28" s="201"/>
      <c r="M28" s="77"/>
      <c r="N28" s="235"/>
      <c r="O28" s="57">
        <v>0.5</v>
      </c>
      <c r="P28" s="79"/>
      <c r="Q28" s="235"/>
      <c r="R28" s="79"/>
      <c r="S28" s="201"/>
      <c r="T28" s="201"/>
      <c r="U28" s="235"/>
      <c r="V28" s="201"/>
      <c r="W28" s="235"/>
      <c r="X28" s="260">
        <v>0.5</v>
      </c>
      <c r="Y28" s="220"/>
      <c r="Z28" s="235"/>
      <c r="AA28" s="201"/>
      <c r="AB28" s="235"/>
      <c r="AC28" s="156"/>
      <c r="AD28" s="136" t="b">
        <f t="shared" si="0"/>
        <v>1</v>
      </c>
      <c r="AE28" s="136" t="b">
        <f t="shared" si="1"/>
        <v>1</v>
      </c>
    </row>
    <row r="29" spans="1:31">
      <c r="A29" s="57">
        <v>2.08</v>
      </c>
      <c r="B29" s="77" t="s">
        <v>43</v>
      </c>
      <c r="C29" s="79"/>
      <c r="D29" s="201"/>
      <c r="E29" s="79"/>
      <c r="F29" s="201"/>
      <c r="G29" s="220"/>
      <c r="H29" s="120"/>
      <c r="I29" s="79"/>
      <c r="J29" s="235"/>
      <c r="K29" s="77"/>
      <c r="L29" s="201"/>
      <c r="M29" s="77"/>
      <c r="N29" s="235"/>
      <c r="O29" s="120"/>
      <c r="P29" s="79"/>
      <c r="Q29" s="235"/>
      <c r="R29" s="79"/>
      <c r="S29" s="201"/>
      <c r="T29" s="201"/>
      <c r="U29" s="235"/>
      <c r="V29" s="201"/>
      <c r="W29" s="235"/>
      <c r="X29" s="120"/>
      <c r="Y29" s="220"/>
      <c r="Z29" s="235"/>
      <c r="AA29" s="201"/>
      <c r="AB29" s="235"/>
      <c r="AC29" s="156"/>
      <c r="AD29" s="136" t="b">
        <f t="shared" si="0"/>
        <v>1</v>
      </c>
      <c r="AE29" s="136" t="b">
        <f t="shared" si="1"/>
        <v>1</v>
      </c>
    </row>
    <row r="30" spans="1:31">
      <c r="A30" s="57" t="s">
        <v>44</v>
      </c>
      <c r="B30" s="80" t="s">
        <v>45</v>
      </c>
      <c r="C30" s="83"/>
      <c r="D30" s="202"/>
      <c r="E30" s="83"/>
      <c r="F30" s="202"/>
      <c r="G30" s="221"/>
      <c r="H30" s="157"/>
      <c r="I30" s="83"/>
      <c r="J30" s="82"/>
      <c r="K30" s="80"/>
      <c r="L30" s="202"/>
      <c r="M30" s="80"/>
      <c r="N30" s="82"/>
      <c r="O30" s="157">
        <v>3</v>
      </c>
      <c r="P30" s="83"/>
      <c r="Q30" s="82"/>
      <c r="R30" s="83"/>
      <c r="S30" s="202"/>
      <c r="T30" s="202"/>
      <c r="U30" s="82"/>
      <c r="V30" s="202"/>
      <c r="W30" s="82"/>
      <c r="X30" s="157">
        <v>3</v>
      </c>
      <c r="Y30" s="221"/>
      <c r="Z30" s="82"/>
      <c r="AA30" s="202"/>
      <c r="AB30" s="82"/>
      <c r="AC30" s="158"/>
      <c r="AD30" s="136" t="b">
        <f t="shared" si="0"/>
        <v>1</v>
      </c>
      <c r="AE30" s="136" t="b">
        <f t="shared" si="1"/>
        <v>1</v>
      </c>
    </row>
    <row r="31" spans="1:31" ht="25.5">
      <c r="A31" s="57" t="s">
        <v>46</v>
      </c>
      <c r="B31" s="80" t="s">
        <v>47</v>
      </c>
      <c r="C31" s="83"/>
      <c r="D31" s="202"/>
      <c r="E31" s="83"/>
      <c r="F31" s="202"/>
      <c r="G31" s="221"/>
      <c r="H31" s="157"/>
      <c r="I31" s="83"/>
      <c r="J31" s="82"/>
      <c r="K31" s="80"/>
      <c r="L31" s="202"/>
      <c r="M31" s="80"/>
      <c r="N31" s="82"/>
      <c r="O31" s="157">
        <v>9.6</v>
      </c>
      <c r="P31" s="83"/>
      <c r="Q31" s="82"/>
      <c r="R31" s="83"/>
      <c r="S31" s="202"/>
      <c r="T31" s="202"/>
      <c r="U31" s="82"/>
      <c r="V31" s="202"/>
      <c r="W31" s="82"/>
      <c r="X31" s="157">
        <v>9.6</v>
      </c>
      <c r="Y31" s="221"/>
      <c r="Z31" s="82"/>
      <c r="AA31" s="202"/>
      <c r="AB31" s="82"/>
      <c r="AC31" s="158"/>
      <c r="AD31" s="136" t="b">
        <f t="shared" si="0"/>
        <v>1</v>
      </c>
      <c r="AE31" s="136" t="b">
        <f t="shared" si="1"/>
        <v>1</v>
      </c>
    </row>
    <row r="32" spans="1:31" ht="38.25">
      <c r="A32" s="57" t="s">
        <v>48</v>
      </c>
      <c r="B32" s="80" t="s">
        <v>49</v>
      </c>
      <c r="C32" s="83"/>
      <c r="D32" s="202"/>
      <c r="E32" s="83"/>
      <c r="F32" s="202"/>
      <c r="G32" s="221"/>
      <c r="H32" s="157"/>
      <c r="I32" s="83"/>
      <c r="J32" s="82"/>
      <c r="K32" s="80"/>
      <c r="L32" s="202"/>
      <c r="M32" s="80"/>
      <c r="N32" s="82"/>
      <c r="O32" s="57">
        <v>2.88</v>
      </c>
      <c r="P32" s="83"/>
      <c r="Q32" s="82"/>
      <c r="R32" s="83"/>
      <c r="S32" s="202"/>
      <c r="T32" s="202"/>
      <c r="U32" s="82"/>
      <c r="V32" s="202"/>
      <c r="W32" s="82"/>
      <c r="X32" s="260">
        <v>2.88</v>
      </c>
      <c r="Y32" s="221"/>
      <c r="Z32" s="82"/>
      <c r="AA32" s="202"/>
      <c r="AB32" s="82"/>
      <c r="AC32" s="158"/>
      <c r="AD32" s="136" t="b">
        <f t="shared" si="0"/>
        <v>1</v>
      </c>
      <c r="AE32" s="136" t="b">
        <f t="shared" si="1"/>
        <v>1</v>
      </c>
    </row>
    <row r="33" spans="1:31" ht="25.5">
      <c r="A33" s="57" t="s">
        <v>50</v>
      </c>
      <c r="B33" s="80" t="s">
        <v>51</v>
      </c>
      <c r="C33" s="83"/>
      <c r="D33" s="202"/>
      <c r="E33" s="83"/>
      <c r="F33" s="202"/>
      <c r="G33" s="221"/>
      <c r="H33" s="157"/>
      <c r="I33" s="83"/>
      <c r="J33" s="82"/>
      <c r="K33" s="80"/>
      <c r="L33" s="202"/>
      <c r="M33" s="80"/>
      <c r="N33" s="82"/>
      <c r="O33" s="57">
        <v>1.5</v>
      </c>
      <c r="P33" s="83"/>
      <c r="Q33" s="82"/>
      <c r="R33" s="83"/>
      <c r="S33" s="202"/>
      <c r="T33" s="202"/>
      <c r="U33" s="82"/>
      <c r="V33" s="202"/>
      <c r="W33" s="82"/>
      <c r="X33" s="260">
        <v>1.5</v>
      </c>
      <c r="Y33" s="221"/>
      <c r="Z33" s="82"/>
      <c r="AA33" s="202"/>
      <c r="AB33" s="82"/>
      <c r="AC33" s="158"/>
      <c r="AD33" s="136" t="b">
        <f t="shared" si="0"/>
        <v>1</v>
      </c>
      <c r="AE33" s="136" t="b">
        <f t="shared" si="1"/>
        <v>1</v>
      </c>
    </row>
    <row r="34" spans="1:31">
      <c r="A34" s="57" t="s">
        <v>52</v>
      </c>
      <c r="B34" s="80" t="s">
        <v>53</v>
      </c>
      <c r="C34" s="83"/>
      <c r="D34" s="202"/>
      <c r="E34" s="83"/>
      <c r="F34" s="202"/>
      <c r="G34" s="221"/>
      <c r="H34" s="157"/>
      <c r="I34" s="83"/>
      <c r="J34" s="82"/>
      <c r="K34" s="80"/>
      <c r="L34" s="202"/>
      <c r="M34" s="80"/>
      <c r="N34" s="82"/>
      <c r="O34" s="57">
        <v>1.2</v>
      </c>
      <c r="P34" s="83"/>
      <c r="Q34" s="82"/>
      <c r="R34" s="83"/>
      <c r="S34" s="202"/>
      <c r="T34" s="202"/>
      <c r="U34" s="82"/>
      <c r="V34" s="202"/>
      <c r="W34" s="82"/>
      <c r="X34" s="260">
        <v>1.2</v>
      </c>
      <c r="Y34" s="221"/>
      <c r="Z34" s="82"/>
      <c r="AA34" s="202"/>
      <c r="AB34" s="82"/>
      <c r="AC34" s="158"/>
      <c r="AD34" s="136" t="b">
        <f t="shared" si="0"/>
        <v>1</v>
      </c>
      <c r="AE34" s="136" t="b">
        <f t="shared" si="1"/>
        <v>1</v>
      </c>
    </row>
    <row r="35" spans="1:31" ht="25.5">
      <c r="A35" s="57" t="s">
        <v>54</v>
      </c>
      <c r="B35" s="80" t="s">
        <v>55</v>
      </c>
      <c r="C35" s="83"/>
      <c r="D35" s="202"/>
      <c r="E35" s="83"/>
      <c r="F35" s="202"/>
      <c r="G35" s="221"/>
      <c r="H35" s="157"/>
      <c r="I35" s="83"/>
      <c r="J35" s="82"/>
      <c r="K35" s="80"/>
      <c r="L35" s="202"/>
      <c r="M35" s="80"/>
      <c r="N35" s="82"/>
      <c r="O35" s="57">
        <v>1.2</v>
      </c>
      <c r="P35" s="83"/>
      <c r="Q35" s="82"/>
      <c r="R35" s="83"/>
      <c r="S35" s="202"/>
      <c r="T35" s="202"/>
      <c r="U35" s="82"/>
      <c r="V35" s="202"/>
      <c r="W35" s="82"/>
      <c r="X35" s="260">
        <v>1.2</v>
      </c>
      <c r="Y35" s="221"/>
      <c r="Z35" s="82"/>
      <c r="AA35" s="202"/>
      <c r="AB35" s="82"/>
      <c r="AC35" s="158"/>
      <c r="AD35" s="136" t="b">
        <f t="shared" si="0"/>
        <v>1</v>
      </c>
      <c r="AE35" s="136" t="b">
        <f t="shared" si="1"/>
        <v>1</v>
      </c>
    </row>
    <row r="36" spans="1:31" ht="25.5">
      <c r="A36" s="57" t="s">
        <v>56</v>
      </c>
      <c r="B36" s="80" t="s">
        <v>57</v>
      </c>
      <c r="C36" s="83"/>
      <c r="D36" s="202"/>
      <c r="E36" s="83"/>
      <c r="F36" s="202"/>
      <c r="G36" s="221"/>
      <c r="H36" s="157"/>
      <c r="I36" s="83"/>
      <c r="J36" s="82"/>
      <c r="K36" s="80"/>
      <c r="L36" s="202"/>
      <c r="M36" s="80"/>
      <c r="N36" s="82"/>
      <c r="O36" s="57">
        <v>1.8</v>
      </c>
      <c r="P36" s="83"/>
      <c r="Q36" s="82"/>
      <c r="R36" s="83"/>
      <c r="S36" s="202"/>
      <c r="T36" s="202"/>
      <c r="U36" s="82"/>
      <c r="V36" s="202"/>
      <c r="W36" s="82"/>
      <c r="X36" s="260">
        <v>1.8</v>
      </c>
      <c r="Y36" s="221"/>
      <c r="Z36" s="82"/>
      <c r="AA36" s="202"/>
      <c r="AB36" s="82"/>
      <c r="AC36" s="158"/>
      <c r="AD36" s="136" t="b">
        <f t="shared" si="0"/>
        <v>1</v>
      </c>
      <c r="AE36" s="136" t="b">
        <f t="shared" si="1"/>
        <v>1</v>
      </c>
    </row>
    <row r="37" spans="1:31">
      <c r="A37" s="57">
        <v>2.09</v>
      </c>
      <c r="B37" s="80" t="s">
        <v>58</v>
      </c>
      <c r="C37" s="83"/>
      <c r="D37" s="202"/>
      <c r="E37" s="83"/>
      <c r="F37" s="202"/>
      <c r="G37" s="221"/>
      <c r="H37" s="157"/>
      <c r="I37" s="83"/>
      <c r="J37" s="82"/>
      <c r="K37" s="80"/>
      <c r="L37" s="202"/>
      <c r="M37" s="80"/>
      <c r="N37" s="82"/>
      <c r="O37" s="57">
        <v>0.5</v>
      </c>
      <c r="P37" s="83"/>
      <c r="Q37" s="82"/>
      <c r="R37" s="83"/>
      <c r="S37" s="202"/>
      <c r="T37" s="202"/>
      <c r="U37" s="82"/>
      <c r="V37" s="202"/>
      <c r="W37" s="82"/>
      <c r="X37" s="260">
        <v>0.5</v>
      </c>
      <c r="Y37" s="221"/>
      <c r="Z37" s="82"/>
      <c r="AA37" s="202"/>
      <c r="AB37" s="82"/>
      <c r="AC37" s="158"/>
      <c r="AD37" s="136" t="b">
        <f t="shared" si="0"/>
        <v>1</v>
      </c>
      <c r="AE37" s="136" t="b">
        <f t="shared" si="1"/>
        <v>1</v>
      </c>
    </row>
    <row r="38" spans="1:31" ht="25.5">
      <c r="A38" s="57">
        <v>2.1</v>
      </c>
      <c r="B38" s="80" t="s">
        <v>59</v>
      </c>
      <c r="C38" s="83"/>
      <c r="D38" s="202"/>
      <c r="E38" s="83"/>
      <c r="F38" s="202"/>
      <c r="G38" s="221"/>
      <c r="H38" s="157"/>
      <c r="I38" s="83"/>
      <c r="J38" s="82"/>
      <c r="K38" s="80"/>
      <c r="L38" s="202"/>
      <c r="M38" s="80"/>
      <c r="N38" s="82"/>
      <c r="O38" s="57">
        <v>0.5</v>
      </c>
      <c r="P38" s="83"/>
      <c r="Q38" s="82"/>
      <c r="R38" s="83"/>
      <c r="S38" s="202"/>
      <c r="T38" s="202"/>
      <c r="U38" s="82"/>
      <c r="V38" s="202"/>
      <c r="W38" s="82"/>
      <c r="X38" s="260">
        <v>0.5</v>
      </c>
      <c r="Y38" s="221"/>
      <c r="Z38" s="82"/>
      <c r="AA38" s="202"/>
      <c r="AB38" s="82"/>
      <c r="AC38" s="158"/>
      <c r="AD38" s="136" t="b">
        <f t="shared" si="0"/>
        <v>1</v>
      </c>
      <c r="AE38" s="136" t="b">
        <f t="shared" si="1"/>
        <v>1</v>
      </c>
    </row>
    <row r="39" spans="1:31" ht="25.5">
      <c r="A39" s="57">
        <f>+A38+0.01</f>
        <v>2.11</v>
      </c>
      <c r="B39" s="80" t="s">
        <v>60</v>
      </c>
      <c r="C39" s="83"/>
      <c r="D39" s="202"/>
      <c r="E39" s="83"/>
      <c r="F39" s="202"/>
      <c r="G39" s="221"/>
      <c r="H39" s="157"/>
      <c r="I39" s="83"/>
      <c r="J39" s="82"/>
      <c r="K39" s="80"/>
      <c r="L39" s="202"/>
      <c r="M39" s="80"/>
      <c r="N39" s="82"/>
      <c r="O39" s="57">
        <v>0.625</v>
      </c>
      <c r="P39" s="83"/>
      <c r="Q39" s="82"/>
      <c r="R39" s="83"/>
      <c r="S39" s="202"/>
      <c r="T39" s="202"/>
      <c r="U39" s="82"/>
      <c r="V39" s="202"/>
      <c r="W39" s="82"/>
      <c r="X39" s="260">
        <v>0.625</v>
      </c>
      <c r="Y39" s="221"/>
      <c r="Z39" s="82"/>
      <c r="AA39" s="202"/>
      <c r="AB39" s="82"/>
      <c r="AC39" s="158"/>
      <c r="AD39" s="136" t="b">
        <f t="shared" si="0"/>
        <v>1</v>
      </c>
      <c r="AE39" s="136" t="b">
        <f t="shared" si="1"/>
        <v>1</v>
      </c>
    </row>
    <row r="40" spans="1:31">
      <c r="A40" s="57">
        <f t="shared" ref="A40:A46" si="2">+A39+0.01</f>
        <v>2.1199999999999997</v>
      </c>
      <c r="B40" s="80" t="s">
        <v>61</v>
      </c>
      <c r="C40" s="83"/>
      <c r="D40" s="202"/>
      <c r="E40" s="83"/>
      <c r="F40" s="202"/>
      <c r="G40" s="221"/>
      <c r="H40" s="157"/>
      <c r="I40" s="83"/>
      <c r="J40" s="82"/>
      <c r="K40" s="80"/>
      <c r="L40" s="202"/>
      <c r="M40" s="80"/>
      <c r="N40" s="82"/>
      <c r="O40" s="57">
        <v>0.375</v>
      </c>
      <c r="P40" s="83"/>
      <c r="Q40" s="82"/>
      <c r="R40" s="83"/>
      <c r="S40" s="202"/>
      <c r="T40" s="202"/>
      <c r="U40" s="82"/>
      <c r="V40" s="202"/>
      <c r="W40" s="82"/>
      <c r="X40" s="260">
        <v>0.375</v>
      </c>
      <c r="Y40" s="221"/>
      <c r="Z40" s="82"/>
      <c r="AA40" s="202"/>
      <c r="AB40" s="82"/>
      <c r="AC40" s="158"/>
      <c r="AD40" s="136" t="b">
        <f t="shared" si="0"/>
        <v>1</v>
      </c>
      <c r="AE40" s="136" t="b">
        <f t="shared" si="1"/>
        <v>1</v>
      </c>
    </row>
    <row r="41" spans="1:31">
      <c r="A41" s="57">
        <f t="shared" si="2"/>
        <v>2.1299999999999994</v>
      </c>
      <c r="B41" s="80" t="s">
        <v>62</v>
      </c>
      <c r="C41" s="83"/>
      <c r="D41" s="202"/>
      <c r="E41" s="83"/>
      <c r="F41" s="202"/>
      <c r="G41" s="221"/>
      <c r="H41" s="157"/>
      <c r="I41" s="83"/>
      <c r="J41" s="82"/>
      <c r="K41" s="80"/>
      <c r="L41" s="202"/>
      <c r="M41" s="80"/>
      <c r="N41" s="82"/>
      <c r="O41" s="57">
        <v>0.375</v>
      </c>
      <c r="P41" s="83"/>
      <c r="Q41" s="82"/>
      <c r="R41" s="83"/>
      <c r="S41" s="202"/>
      <c r="T41" s="202"/>
      <c r="U41" s="82"/>
      <c r="V41" s="202"/>
      <c r="W41" s="82"/>
      <c r="X41" s="260">
        <v>0.375</v>
      </c>
      <c r="Y41" s="221"/>
      <c r="Z41" s="82"/>
      <c r="AA41" s="202"/>
      <c r="AB41" s="82"/>
      <c r="AC41" s="158"/>
      <c r="AD41" s="136" t="b">
        <f t="shared" si="0"/>
        <v>1</v>
      </c>
      <c r="AE41" s="136" t="b">
        <f t="shared" si="1"/>
        <v>1</v>
      </c>
    </row>
    <row r="42" spans="1:31">
      <c r="A42" s="57">
        <f t="shared" si="2"/>
        <v>2.1399999999999992</v>
      </c>
      <c r="B42" s="80" t="s">
        <v>63</v>
      </c>
      <c r="C42" s="83"/>
      <c r="D42" s="202"/>
      <c r="E42" s="83"/>
      <c r="F42" s="202"/>
      <c r="G42" s="221"/>
      <c r="H42" s="157"/>
      <c r="I42" s="83"/>
      <c r="J42" s="82"/>
      <c r="K42" s="80"/>
      <c r="L42" s="202"/>
      <c r="M42" s="80"/>
      <c r="N42" s="82"/>
      <c r="O42" s="57">
        <v>0.15</v>
      </c>
      <c r="P42" s="83"/>
      <c r="Q42" s="82"/>
      <c r="R42" s="83"/>
      <c r="S42" s="202"/>
      <c r="T42" s="202"/>
      <c r="U42" s="82"/>
      <c r="V42" s="202"/>
      <c r="W42" s="82"/>
      <c r="X42" s="260">
        <v>0.15</v>
      </c>
      <c r="Y42" s="221"/>
      <c r="Z42" s="82"/>
      <c r="AA42" s="202"/>
      <c r="AB42" s="82"/>
      <c r="AC42" s="158"/>
      <c r="AD42" s="136" t="b">
        <f t="shared" si="0"/>
        <v>1</v>
      </c>
      <c r="AE42" s="136" t="b">
        <f t="shared" si="1"/>
        <v>1</v>
      </c>
    </row>
    <row r="43" spans="1:31" ht="25.5">
      <c r="A43" s="57">
        <f t="shared" si="2"/>
        <v>2.149999999999999</v>
      </c>
      <c r="B43" s="80" t="s">
        <v>64</v>
      </c>
      <c r="C43" s="83"/>
      <c r="D43" s="202"/>
      <c r="E43" s="83"/>
      <c r="F43" s="202"/>
      <c r="G43" s="221"/>
      <c r="H43" s="157"/>
      <c r="I43" s="83"/>
      <c r="J43" s="82"/>
      <c r="K43" s="80"/>
      <c r="L43" s="202"/>
      <c r="M43" s="80"/>
      <c r="N43" s="82"/>
      <c r="O43" s="57">
        <v>0.15</v>
      </c>
      <c r="P43" s="83"/>
      <c r="Q43" s="82"/>
      <c r="R43" s="83"/>
      <c r="S43" s="202"/>
      <c r="T43" s="202"/>
      <c r="U43" s="82"/>
      <c r="V43" s="202"/>
      <c r="W43" s="82"/>
      <c r="X43" s="260">
        <v>0.15</v>
      </c>
      <c r="Y43" s="221"/>
      <c r="Z43" s="82"/>
      <c r="AA43" s="202"/>
      <c r="AB43" s="82"/>
      <c r="AC43" s="158"/>
      <c r="AD43" s="136" t="b">
        <f t="shared" si="0"/>
        <v>1</v>
      </c>
      <c r="AE43" s="136" t="b">
        <f t="shared" si="1"/>
        <v>1</v>
      </c>
    </row>
    <row r="44" spans="1:31">
      <c r="A44" s="57">
        <f t="shared" si="2"/>
        <v>2.1599999999999988</v>
      </c>
      <c r="B44" s="80" t="s">
        <v>65</v>
      </c>
      <c r="C44" s="83"/>
      <c r="D44" s="202"/>
      <c r="E44" s="83"/>
      <c r="F44" s="202"/>
      <c r="G44" s="221"/>
      <c r="H44" s="157"/>
      <c r="I44" s="83"/>
      <c r="J44" s="82"/>
      <c r="K44" s="80"/>
      <c r="L44" s="202"/>
      <c r="M44" s="80"/>
      <c r="N44" s="82"/>
      <c r="O44" s="57"/>
      <c r="P44" s="83"/>
      <c r="Q44" s="82"/>
      <c r="R44" s="83"/>
      <c r="S44" s="202"/>
      <c r="T44" s="202"/>
      <c r="U44" s="82"/>
      <c r="V44" s="202"/>
      <c r="W44" s="82"/>
      <c r="X44" s="260"/>
      <c r="Y44" s="221"/>
      <c r="Z44" s="82"/>
      <c r="AA44" s="202"/>
      <c r="AB44" s="82"/>
      <c r="AC44" s="158"/>
      <c r="AD44" s="136" t="b">
        <f t="shared" si="0"/>
        <v>1</v>
      </c>
      <c r="AE44" s="136" t="b">
        <f t="shared" si="1"/>
        <v>1</v>
      </c>
    </row>
    <row r="45" spans="1:31">
      <c r="A45" s="57">
        <f t="shared" si="2"/>
        <v>2.1699999999999986</v>
      </c>
      <c r="B45" s="80" t="s">
        <v>66</v>
      </c>
      <c r="C45" s="83"/>
      <c r="D45" s="202"/>
      <c r="E45" s="83"/>
      <c r="F45" s="202"/>
      <c r="G45" s="221"/>
      <c r="H45" s="157"/>
      <c r="I45" s="83"/>
      <c r="J45" s="82"/>
      <c r="K45" s="80"/>
      <c r="L45" s="202"/>
      <c r="M45" s="80"/>
      <c r="N45" s="82"/>
      <c r="O45" s="57">
        <v>0.25</v>
      </c>
      <c r="P45" s="83"/>
      <c r="Q45" s="82"/>
      <c r="R45" s="83"/>
      <c r="S45" s="202"/>
      <c r="T45" s="202"/>
      <c r="U45" s="82"/>
      <c r="V45" s="202"/>
      <c r="W45" s="82"/>
      <c r="X45" s="260">
        <v>0.25</v>
      </c>
      <c r="Y45" s="221"/>
      <c r="Z45" s="82"/>
      <c r="AA45" s="202"/>
      <c r="AB45" s="82"/>
      <c r="AC45" s="158"/>
      <c r="AD45" s="136" t="b">
        <f t="shared" si="0"/>
        <v>1</v>
      </c>
      <c r="AE45" s="136" t="b">
        <f t="shared" si="1"/>
        <v>1</v>
      </c>
    </row>
    <row r="46" spans="1:31" ht="25.5">
      <c r="A46" s="57">
        <f t="shared" si="2"/>
        <v>2.1799999999999984</v>
      </c>
      <c r="B46" s="80" t="s">
        <v>67</v>
      </c>
      <c r="C46" s="83"/>
      <c r="D46" s="202"/>
      <c r="E46" s="83"/>
      <c r="F46" s="202"/>
      <c r="G46" s="221"/>
      <c r="H46" s="157"/>
      <c r="I46" s="83"/>
      <c r="J46" s="82"/>
      <c r="K46" s="80"/>
      <c r="L46" s="202"/>
      <c r="M46" s="80"/>
      <c r="N46" s="82"/>
      <c r="O46" s="57">
        <v>0.1</v>
      </c>
      <c r="P46" s="83"/>
      <c r="Q46" s="82"/>
      <c r="R46" s="83"/>
      <c r="S46" s="202"/>
      <c r="T46" s="202"/>
      <c r="U46" s="82"/>
      <c r="V46" s="202"/>
      <c r="W46" s="82"/>
      <c r="X46" s="260">
        <v>0.1</v>
      </c>
      <c r="Y46" s="221"/>
      <c r="Z46" s="82"/>
      <c r="AA46" s="202"/>
      <c r="AB46" s="82"/>
      <c r="AC46" s="158"/>
      <c r="AD46" s="136" t="b">
        <f t="shared" si="0"/>
        <v>1</v>
      </c>
      <c r="AE46" s="136" t="b">
        <f t="shared" si="1"/>
        <v>1</v>
      </c>
    </row>
    <row r="47" spans="1:31" s="283" customFormat="1">
      <c r="A47" s="265"/>
      <c r="B47" s="284" t="s">
        <v>68</v>
      </c>
      <c r="C47" s="285"/>
      <c r="D47" s="289"/>
      <c r="E47" s="285"/>
      <c r="F47" s="286"/>
      <c r="G47" s="290"/>
      <c r="H47" s="291"/>
      <c r="I47" s="285"/>
      <c r="J47" s="289"/>
      <c r="K47" s="284"/>
      <c r="L47" s="289"/>
      <c r="M47" s="284"/>
      <c r="N47" s="289"/>
      <c r="O47" s="291"/>
      <c r="P47" s="285"/>
      <c r="Q47" s="289"/>
      <c r="R47" s="285"/>
      <c r="S47" s="286"/>
      <c r="T47" s="286"/>
      <c r="U47" s="289"/>
      <c r="V47" s="286"/>
      <c r="W47" s="289"/>
      <c r="X47" s="291"/>
      <c r="Y47" s="367"/>
      <c r="Z47" s="289"/>
      <c r="AA47" s="286"/>
      <c r="AB47" s="289"/>
      <c r="AC47" s="292"/>
      <c r="AD47" s="283" t="b">
        <f t="shared" si="0"/>
        <v>1</v>
      </c>
      <c r="AE47" s="283" t="b">
        <f t="shared" si="1"/>
        <v>1</v>
      </c>
    </row>
    <row r="48" spans="1:31" s="283" customFormat="1">
      <c r="A48" s="265"/>
      <c r="B48" s="266" t="s">
        <v>69</v>
      </c>
      <c r="C48" s="267"/>
      <c r="D48" s="279"/>
      <c r="E48" s="267"/>
      <c r="F48" s="268"/>
      <c r="G48" s="280"/>
      <c r="H48" s="281"/>
      <c r="I48" s="267"/>
      <c r="J48" s="279"/>
      <c r="K48" s="266"/>
      <c r="L48" s="279"/>
      <c r="M48" s="266"/>
      <c r="N48" s="279"/>
      <c r="O48" s="281"/>
      <c r="P48" s="267"/>
      <c r="Q48" s="279"/>
      <c r="R48" s="267"/>
      <c r="S48" s="268"/>
      <c r="T48" s="268"/>
      <c r="U48" s="279"/>
      <c r="V48" s="268"/>
      <c r="W48" s="279"/>
      <c r="X48" s="281"/>
      <c r="Y48" s="366"/>
      <c r="Z48" s="279"/>
      <c r="AA48" s="268"/>
      <c r="AB48" s="279"/>
      <c r="AC48" s="282"/>
      <c r="AD48" s="283" t="b">
        <f t="shared" si="0"/>
        <v>1</v>
      </c>
      <c r="AE48" s="283" t="b">
        <f t="shared" si="1"/>
        <v>1</v>
      </c>
    </row>
    <row r="49" spans="1:31">
      <c r="A49" s="57"/>
      <c r="B49" s="84" t="s">
        <v>70</v>
      </c>
      <c r="C49" s="54"/>
      <c r="D49" s="181"/>
      <c r="E49" s="54"/>
      <c r="F49" s="181"/>
      <c r="G49" s="222"/>
      <c r="H49" s="258"/>
      <c r="I49" s="54"/>
      <c r="J49" s="52"/>
      <c r="K49" s="84"/>
      <c r="L49" s="181"/>
      <c r="M49" s="84"/>
      <c r="N49" s="52"/>
      <c r="O49" s="53"/>
      <c r="P49" s="54"/>
      <c r="Q49" s="52"/>
      <c r="R49" s="54"/>
      <c r="S49" s="181"/>
      <c r="T49" s="181"/>
      <c r="U49" s="52"/>
      <c r="V49" s="181"/>
      <c r="W49" s="52"/>
      <c r="X49" s="258"/>
      <c r="Y49" s="222"/>
      <c r="Z49" s="52"/>
      <c r="AA49" s="181"/>
      <c r="AB49" s="52"/>
      <c r="AC49" s="159"/>
      <c r="AD49" s="136" t="b">
        <f t="shared" si="0"/>
        <v>1</v>
      </c>
      <c r="AE49" s="136" t="b">
        <f t="shared" si="1"/>
        <v>1</v>
      </c>
    </row>
    <row r="50" spans="1:31">
      <c r="A50" s="57"/>
      <c r="B50" s="85" t="s">
        <v>33</v>
      </c>
      <c r="C50" s="87"/>
      <c r="D50" s="231"/>
      <c r="E50" s="87"/>
      <c r="F50" s="203"/>
      <c r="G50" s="223"/>
      <c r="H50" s="160"/>
      <c r="I50" s="87"/>
      <c r="J50" s="232"/>
      <c r="K50" s="85"/>
      <c r="L50" s="231"/>
      <c r="M50" s="85"/>
      <c r="N50" s="232"/>
      <c r="O50" s="160"/>
      <c r="P50" s="87"/>
      <c r="Q50" s="232"/>
      <c r="R50" s="87"/>
      <c r="S50" s="203"/>
      <c r="T50" s="203"/>
      <c r="U50" s="232"/>
      <c r="V50" s="203"/>
      <c r="W50" s="232"/>
      <c r="X50" s="160"/>
      <c r="Y50" s="225"/>
      <c r="Z50" s="232"/>
      <c r="AA50" s="203"/>
      <c r="AB50" s="232"/>
      <c r="AC50" s="161"/>
      <c r="AD50" s="136" t="b">
        <f t="shared" si="0"/>
        <v>1</v>
      </c>
      <c r="AE50" s="136" t="b">
        <f t="shared" si="1"/>
        <v>1</v>
      </c>
    </row>
    <row r="51" spans="1:31">
      <c r="A51" s="57">
        <v>2.19</v>
      </c>
      <c r="B51" s="88" t="s">
        <v>71</v>
      </c>
      <c r="C51" s="90"/>
      <c r="D51" s="204"/>
      <c r="E51" s="90"/>
      <c r="F51" s="204"/>
      <c r="G51" s="224"/>
      <c r="H51" s="163"/>
      <c r="I51" s="90"/>
      <c r="J51" s="236"/>
      <c r="K51" s="88"/>
      <c r="L51" s="204"/>
      <c r="M51" s="88"/>
      <c r="N51" s="236"/>
      <c r="O51" s="57">
        <v>3</v>
      </c>
      <c r="P51" s="90"/>
      <c r="Q51" s="236"/>
      <c r="R51" s="90"/>
      <c r="S51" s="204"/>
      <c r="T51" s="204"/>
      <c r="U51" s="236"/>
      <c r="V51" s="204"/>
      <c r="W51" s="236"/>
      <c r="X51" s="260">
        <v>3</v>
      </c>
      <c r="Y51" s="224"/>
      <c r="Z51" s="236"/>
      <c r="AA51" s="204"/>
      <c r="AB51" s="236"/>
      <c r="AC51" s="162"/>
      <c r="AD51" s="136" t="b">
        <f t="shared" si="0"/>
        <v>1</v>
      </c>
      <c r="AE51" s="136" t="b">
        <f t="shared" si="1"/>
        <v>1</v>
      </c>
    </row>
    <row r="52" spans="1:31">
      <c r="A52" s="57">
        <f t="shared" ref="A52:A54" si="3">+A51+0.01</f>
        <v>2.1999999999999997</v>
      </c>
      <c r="B52" s="88" t="s">
        <v>72</v>
      </c>
      <c r="C52" s="90"/>
      <c r="D52" s="204"/>
      <c r="E52" s="90"/>
      <c r="F52" s="204"/>
      <c r="G52" s="224"/>
      <c r="H52" s="163"/>
      <c r="I52" s="90"/>
      <c r="J52" s="236"/>
      <c r="K52" s="88"/>
      <c r="L52" s="204"/>
      <c r="M52" s="88"/>
      <c r="N52" s="236"/>
      <c r="O52" s="57">
        <v>3.5</v>
      </c>
      <c r="P52" s="90"/>
      <c r="Q52" s="236"/>
      <c r="R52" s="90"/>
      <c r="S52" s="204"/>
      <c r="T52" s="204"/>
      <c r="U52" s="236"/>
      <c r="V52" s="204"/>
      <c r="W52" s="236"/>
      <c r="X52" s="260">
        <v>3.5</v>
      </c>
      <c r="Y52" s="224"/>
      <c r="Z52" s="236"/>
      <c r="AA52" s="204"/>
      <c r="AB52" s="236"/>
      <c r="AC52" s="162"/>
      <c r="AD52" s="136" t="b">
        <f t="shared" si="0"/>
        <v>1</v>
      </c>
      <c r="AE52" s="136" t="b">
        <f t="shared" si="1"/>
        <v>1</v>
      </c>
    </row>
    <row r="53" spans="1:31">
      <c r="A53" s="57">
        <f t="shared" si="3"/>
        <v>2.2099999999999995</v>
      </c>
      <c r="B53" s="88" t="s">
        <v>73</v>
      </c>
      <c r="C53" s="90"/>
      <c r="D53" s="204"/>
      <c r="E53" s="90"/>
      <c r="F53" s="204"/>
      <c r="G53" s="224"/>
      <c r="H53" s="163"/>
      <c r="I53" s="90"/>
      <c r="J53" s="236"/>
      <c r="K53" s="88"/>
      <c r="L53" s="204"/>
      <c r="M53" s="88"/>
      <c r="N53" s="236"/>
      <c r="O53" s="57">
        <v>0.75</v>
      </c>
      <c r="P53" s="90"/>
      <c r="Q53" s="236"/>
      <c r="R53" s="90"/>
      <c r="S53" s="204"/>
      <c r="T53" s="204"/>
      <c r="U53" s="236"/>
      <c r="V53" s="204"/>
      <c r="W53" s="236"/>
      <c r="X53" s="260">
        <v>0.75</v>
      </c>
      <c r="Y53" s="224"/>
      <c r="Z53" s="236"/>
      <c r="AA53" s="204"/>
      <c r="AB53" s="236"/>
      <c r="AC53" s="162"/>
      <c r="AD53" s="136" t="b">
        <f t="shared" si="0"/>
        <v>1</v>
      </c>
      <c r="AE53" s="136" t="b">
        <f t="shared" si="1"/>
        <v>1</v>
      </c>
    </row>
    <row r="54" spans="1:31">
      <c r="A54" s="57">
        <f t="shared" si="3"/>
        <v>2.2199999999999993</v>
      </c>
      <c r="B54" s="88" t="s">
        <v>37</v>
      </c>
      <c r="C54" s="90"/>
      <c r="D54" s="204"/>
      <c r="E54" s="90"/>
      <c r="F54" s="204"/>
      <c r="G54" s="224"/>
      <c r="H54" s="163"/>
      <c r="I54" s="90"/>
      <c r="J54" s="236"/>
      <c r="K54" s="88"/>
      <c r="L54" s="204"/>
      <c r="M54" s="88"/>
      <c r="N54" s="236"/>
      <c r="O54" s="163"/>
      <c r="P54" s="90"/>
      <c r="Q54" s="236"/>
      <c r="R54" s="90"/>
      <c r="S54" s="204"/>
      <c r="T54" s="204"/>
      <c r="U54" s="236"/>
      <c r="V54" s="204"/>
      <c r="W54" s="236"/>
      <c r="X54" s="163"/>
      <c r="Y54" s="224"/>
      <c r="Z54" s="236"/>
      <c r="AA54" s="204"/>
      <c r="AB54" s="236"/>
      <c r="AC54" s="162"/>
      <c r="AD54" s="136" t="b">
        <f t="shared" si="0"/>
        <v>1</v>
      </c>
      <c r="AE54" s="136" t="b">
        <f t="shared" si="1"/>
        <v>1</v>
      </c>
    </row>
    <row r="55" spans="1:31" s="283" customFormat="1">
      <c r="A55" s="265"/>
      <c r="B55" s="293" t="s">
        <v>74</v>
      </c>
      <c r="C55" s="294"/>
      <c r="D55" s="298"/>
      <c r="E55" s="294"/>
      <c r="F55" s="295"/>
      <c r="G55" s="299"/>
      <c r="H55" s="300"/>
      <c r="I55" s="294"/>
      <c r="J55" s="298"/>
      <c r="K55" s="293"/>
      <c r="L55" s="298"/>
      <c r="M55" s="293"/>
      <c r="N55" s="298"/>
      <c r="O55" s="300"/>
      <c r="P55" s="294"/>
      <c r="Q55" s="298"/>
      <c r="R55" s="294"/>
      <c r="S55" s="295"/>
      <c r="T55" s="295"/>
      <c r="U55" s="298"/>
      <c r="V55" s="295"/>
      <c r="W55" s="298"/>
      <c r="X55" s="300"/>
      <c r="Y55" s="368"/>
      <c r="Z55" s="298"/>
      <c r="AA55" s="295"/>
      <c r="AB55" s="298"/>
      <c r="AC55" s="301"/>
      <c r="AD55" s="283" t="b">
        <f t="shared" si="0"/>
        <v>1</v>
      </c>
      <c r="AE55" s="283" t="b">
        <f t="shared" si="1"/>
        <v>1</v>
      </c>
    </row>
    <row r="56" spans="1:31">
      <c r="A56" s="57"/>
      <c r="B56" s="91" t="s">
        <v>75</v>
      </c>
      <c r="C56" s="87"/>
      <c r="D56" s="203"/>
      <c r="E56" s="87"/>
      <c r="F56" s="203"/>
      <c r="G56" s="225"/>
      <c r="H56" s="160"/>
      <c r="I56" s="87"/>
      <c r="J56" s="232"/>
      <c r="K56" s="91"/>
      <c r="L56" s="203"/>
      <c r="M56" s="91"/>
      <c r="N56" s="232"/>
      <c r="O56" s="160"/>
      <c r="P56" s="87"/>
      <c r="Q56" s="232"/>
      <c r="R56" s="87"/>
      <c r="S56" s="203"/>
      <c r="T56" s="203"/>
      <c r="U56" s="232"/>
      <c r="V56" s="203"/>
      <c r="W56" s="232"/>
      <c r="X56" s="160"/>
      <c r="Y56" s="225"/>
      <c r="Z56" s="232"/>
      <c r="AA56" s="203"/>
      <c r="AB56" s="232"/>
      <c r="AC56" s="164"/>
      <c r="AD56" s="136" t="b">
        <f t="shared" si="0"/>
        <v>1</v>
      </c>
      <c r="AE56" s="136" t="b">
        <f t="shared" si="1"/>
        <v>1</v>
      </c>
    </row>
    <row r="57" spans="1:31">
      <c r="A57" s="57">
        <v>2.23</v>
      </c>
      <c r="B57" s="80" t="s">
        <v>76</v>
      </c>
      <c r="C57" s="83"/>
      <c r="D57" s="202"/>
      <c r="E57" s="83"/>
      <c r="F57" s="202"/>
      <c r="G57" s="221"/>
      <c r="H57" s="157"/>
      <c r="I57" s="83"/>
      <c r="J57" s="82"/>
      <c r="K57" s="80"/>
      <c r="L57" s="202"/>
      <c r="M57" s="80"/>
      <c r="N57" s="82"/>
      <c r="O57" s="57">
        <v>18</v>
      </c>
      <c r="P57" s="83"/>
      <c r="Q57" s="82"/>
      <c r="R57" s="83"/>
      <c r="S57" s="202"/>
      <c r="T57" s="202"/>
      <c r="U57" s="82"/>
      <c r="V57" s="202"/>
      <c r="W57" s="82"/>
      <c r="X57" s="260">
        <v>18</v>
      </c>
      <c r="Y57" s="221"/>
      <c r="Z57" s="82"/>
      <c r="AA57" s="202"/>
      <c r="AB57" s="82"/>
      <c r="AC57" s="158"/>
      <c r="AD57" s="136" t="b">
        <f t="shared" si="0"/>
        <v>1</v>
      </c>
      <c r="AE57" s="136" t="b">
        <f t="shared" si="1"/>
        <v>1</v>
      </c>
    </row>
    <row r="58" spans="1:31">
      <c r="A58" s="57">
        <f t="shared" ref="A58:A78" si="4">+A57+0.01</f>
        <v>2.2399999999999998</v>
      </c>
      <c r="B58" s="80" t="s">
        <v>41</v>
      </c>
      <c r="C58" s="83"/>
      <c r="D58" s="202"/>
      <c r="E58" s="83"/>
      <c r="F58" s="202"/>
      <c r="G58" s="221"/>
      <c r="H58" s="157"/>
      <c r="I58" s="83"/>
      <c r="J58" s="82"/>
      <c r="K58" s="80"/>
      <c r="L58" s="202"/>
      <c r="M58" s="80"/>
      <c r="N58" s="82"/>
      <c r="O58" s="57">
        <v>1.2</v>
      </c>
      <c r="P58" s="83"/>
      <c r="Q58" s="82"/>
      <c r="R58" s="83"/>
      <c r="S58" s="202"/>
      <c r="T58" s="202"/>
      <c r="U58" s="82"/>
      <c r="V58" s="202"/>
      <c r="W58" s="82"/>
      <c r="X58" s="260">
        <v>1.2</v>
      </c>
      <c r="Y58" s="221"/>
      <c r="Z58" s="82"/>
      <c r="AA58" s="202"/>
      <c r="AB58" s="82"/>
      <c r="AC58" s="158"/>
      <c r="AD58" s="136" t="b">
        <f t="shared" si="0"/>
        <v>1</v>
      </c>
      <c r="AE58" s="136" t="b">
        <f t="shared" si="1"/>
        <v>1</v>
      </c>
    </row>
    <row r="59" spans="1:31" ht="25.5">
      <c r="A59" s="57">
        <f t="shared" si="4"/>
        <v>2.2499999999999996</v>
      </c>
      <c r="B59" s="64" t="s">
        <v>77</v>
      </c>
      <c r="C59" s="63"/>
      <c r="D59" s="180"/>
      <c r="E59" s="63"/>
      <c r="F59" s="180"/>
      <c r="G59" s="215"/>
      <c r="H59" s="260"/>
      <c r="I59" s="63"/>
      <c r="J59" s="92"/>
      <c r="K59" s="64"/>
      <c r="L59" s="180"/>
      <c r="M59" s="64"/>
      <c r="N59" s="92"/>
      <c r="O59" s="57">
        <v>1</v>
      </c>
      <c r="P59" s="63"/>
      <c r="Q59" s="92"/>
      <c r="R59" s="63"/>
      <c r="S59" s="180"/>
      <c r="T59" s="180"/>
      <c r="U59" s="92"/>
      <c r="V59" s="180"/>
      <c r="W59" s="92"/>
      <c r="X59" s="260">
        <v>1</v>
      </c>
      <c r="Y59" s="215"/>
      <c r="Z59" s="92"/>
      <c r="AA59" s="180"/>
      <c r="AB59" s="92"/>
      <c r="AC59" s="145"/>
      <c r="AD59" s="136" t="b">
        <f t="shared" si="0"/>
        <v>1</v>
      </c>
      <c r="AE59" s="136" t="b">
        <f t="shared" si="1"/>
        <v>1</v>
      </c>
    </row>
    <row r="60" spans="1:31">
      <c r="A60" s="57">
        <f t="shared" si="4"/>
        <v>2.2599999999999993</v>
      </c>
      <c r="B60" s="80" t="s">
        <v>78</v>
      </c>
      <c r="C60" s="83"/>
      <c r="D60" s="202"/>
      <c r="E60" s="83"/>
      <c r="F60" s="202"/>
      <c r="G60" s="221"/>
      <c r="H60" s="157"/>
      <c r="I60" s="83"/>
      <c r="J60" s="82"/>
      <c r="K60" s="80"/>
      <c r="L60" s="202"/>
      <c r="M60" s="80"/>
      <c r="N60" s="82"/>
      <c r="O60" s="157"/>
      <c r="P60" s="83"/>
      <c r="Q60" s="82"/>
      <c r="R60" s="83"/>
      <c r="S60" s="202"/>
      <c r="T60" s="202"/>
      <c r="U60" s="82"/>
      <c r="V60" s="202"/>
      <c r="W60" s="82"/>
      <c r="X60" s="157"/>
      <c r="Y60" s="221"/>
      <c r="Z60" s="82"/>
      <c r="AA60" s="202"/>
      <c r="AB60" s="82"/>
      <c r="AC60" s="158"/>
      <c r="AD60" s="136" t="b">
        <f t="shared" si="0"/>
        <v>1</v>
      </c>
      <c r="AE60" s="136" t="b">
        <f t="shared" si="1"/>
        <v>1</v>
      </c>
    </row>
    <row r="61" spans="1:31">
      <c r="A61" s="57" t="s">
        <v>44</v>
      </c>
      <c r="B61" s="64" t="s">
        <v>79</v>
      </c>
      <c r="C61" s="63"/>
      <c r="D61" s="180"/>
      <c r="E61" s="63"/>
      <c r="F61" s="180"/>
      <c r="G61" s="215"/>
      <c r="H61" s="260"/>
      <c r="I61" s="63"/>
      <c r="J61" s="92"/>
      <c r="K61" s="64"/>
      <c r="L61" s="180"/>
      <c r="M61" s="64"/>
      <c r="N61" s="92"/>
      <c r="O61" s="57">
        <v>3</v>
      </c>
      <c r="P61" s="63"/>
      <c r="Q61" s="92"/>
      <c r="R61" s="63"/>
      <c r="S61" s="180"/>
      <c r="T61" s="180"/>
      <c r="U61" s="92"/>
      <c r="V61" s="180"/>
      <c r="W61" s="92"/>
      <c r="X61" s="260">
        <v>3</v>
      </c>
      <c r="Y61" s="215"/>
      <c r="Z61" s="92"/>
      <c r="AA61" s="180"/>
      <c r="AB61" s="92"/>
      <c r="AC61" s="145"/>
      <c r="AD61" s="136" t="b">
        <f t="shared" si="0"/>
        <v>1</v>
      </c>
      <c r="AE61" s="136" t="b">
        <f t="shared" si="1"/>
        <v>1</v>
      </c>
    </row>
    <row r="62" spans="1:31" ht="25.5">
      <c r="A62" s="57" t="s">
        <v>46</v>
      </c>
      <c r="B62" s="64" t="s">
        <v>80</v>
      </c>
      <c r="C62" s="63"/>
      <c r="D62" s="180"/>
      <c r="E62" s="63"/>
      <c r="F62" s="180"/>
      <c r="G62" s="215"/>
      <c r="H62" s="260"/>
      <c r="I62" s="63"/>
      <c r="J62" s="92"/>
      <c r="K62" s="64"/>
      <c r="L62" s="180"/>
      <c r="M62" s="64"/>
      <c r="N62" s="92"/>
      <c r="O62" s="57">
        <v>3</v>
      </c>
      <c r="P62" s="63"/>
      <c r="Q62" s="92"/>
      <c r="R62" s="63"/>
      <c r="S62" s="180"/>
      <c r="T62" s="180"/>
      <c r="U62" s="92"/>
      <c r="V62" s="180"/>
      <c r="W62" s="92"/>
      <c r="X62" s="260">
        <v>3</v>
      </c>
      <c r="Y62" s="215"/>
      <c r="Z62" s="92"/>
      <c r="AA62" s="180"/>
      <c r="AB62" s="92"/>
      <c r="AC62" s="145"/>
      <c r="AD62" s="136" t="b">
        <f t="shared" si="0"/>
        <v>1</v>
      </c>
      <c r="AE62" s="136" t="b">
        <f t="shared" si="1"/>
        <v>1</v>
      </c>
    </row>
    <row r="63" spans="1:31" ht="25.5">
      <c r="A63" s="57" t="s">
        <v>48</v>
      </c>
      <c r="B63" s="64" t="s">
        <v>81</v>
      </c>
      <c r="C63" s="63"/>
      <c r="D63" s="180"/>
      <c r="E63" s="63"/>
      <c r="F63" s="180"/>
      <c r="G63" s="215"/>
      <c r="H63" s="260"/>
      <c r="I63" s="63"/>
      <c r="J63" s="92"/>
      <c r="K63" s="64"/>
      <c r="L63" s="180"/>
      <c r="M63" s="64"/>
      <c r="N63" s="92"/>
      <c r="O63" s="157">
        <v>9.6000000000000014</v>
      </c>
      <c r="P63" s="63"/>
      <c r="Q63" s="92"/>
      <c r="R63" s="63"/>
      <c r="S63" s="180"/>
      <c r="T63" s="180"/>
      <c r="U63" s="92"/>
      <c r="V63" s="180"/>
      <c r="W63" s="92"/>
      <c r="X63" s="157">
        <v>9.6000000000000014</v>
      </c>
      <c r="Y63" s="215"/>
      <c r="Z63" s="92"/>
      <c r="AA63" s="180"/>
      <c r="AB63" s="92"/>
      <c r="AC63" s="145"/>
      <c r="AD63" s="136" t="b">
        <f t="shared" si="0"/>
        <v>1</v>
      </c>
      <c r="AE63" s="136" t="b">
        <f t="shared" si="1"/>
        <v>1</v>
      </c>
    </row>
    <row r="64" spans="1:31" ht="38.25">
      <c r="A64" s="57" t="s">
        <v>50</v>
      </c>
      <c r="B64" s="64" t="s">
        <v>82</v>
      </c>
      <c r="C64" s="63"/>
      <c r="D64" s="180"/>
      <c r="E64" s="63"/>
      <c r="F64" s="180"/>
      <c r="G64" s="215"/>
      <c r="H64" s="260"/>
      <c r="I64" s="63"/>
      <c r="J64" s="92"/>
      <c r="K64" s="64"/>
      <c r="L64" s="180"/>
      <c r="M64" s="64"/>
      <c r="N64" s="92"/>
      <c r="O64" s="57">
        <v>2.88</v>
      </c>
      <c r="P64" s="63"/>
      <c r="Q64" s="92"/>
      <c r="R64" s="63"/>
      <c r="S64" s="180"/>
      <c r="T64" s="180"/>
      <c r="U64" s="92"/>
      <c r="V64" s="180"/>
      <c r="W64" s="92"/>
      <c r="X64" s="260">
        <v>2.88</v>
      </c>
      <c r="Y64" s="215"/>
      <c r="Z64" s="92"/>
      <c r="AA64" s="180"/>
      <c r="AB64" s="92"/>
      <c r="AC64" s="145"/>
      <c r="AD64" s="136" t="b">
        <f t="shared" si="0"/>
        <v>1</v>
      </c>
      <c r="AE64" s="136" t="b">
        <f t="shared" si="1"/>
        <v>1</v>
      </c>
    </row>
    <row r="65" spans="1:31" ht="25.5">
      <c r="A65" s="57" t="s">
        <v>52</v>
      </c>
      <c r="B65" s="64" t="s">
        <v>83</v>
      </c>
      <c r="C65" s="63"/>
      <c r="D65" s="180"/>
      <c r="E65" s="63"/>
      <c r="F65" s="180"/>
      <c r="G65" s="215"/>
      <c r="H65" s="260"/>
      <c r="I65" s="63"/>
      <c r="J65" s="92"/>
      <c r="K65" s="64"/>
      <c r="L65" s="180"/>
      <c r="M65" s="64"/>
      <c r="N65" s="92"/>
      <c r="O65" s="57">
        <v>1.5</v>
      </c>
      <c r="P65" s="63"/>
      <c r="Q65" s="92"/>
      <c r="R65" s="63"/>
      <c r="S65" s="180"/>
      <c r="T65" s="180"/>
      <c r="U65" s="92"/>
      <c r="V65" s="180"/>
      <c r="W65" s="92"/>
      <c r="X65" s="260">
        <v>1.5</v>
      </c>
      <c r="Y65" s="215"/>
      <c r="Z65" s="92"/>
      <c r="AA65" s="180"/>
      <c r="AB65" s="92"/>
      <c r="AC65" s="145"/>
      <c r="AD65" s="136" t="b">
        <f t="shared" si="0"/>
        <v>1</v>
      </c>
      <c r="AE65" s="136" t="b">
        <f t="shared" si="1"/>
        <v>1</v>
      </c>
    </row>
    <row r="66" spans="1:31">
      <c r="A66" s="57" t="s">
        <v>54</v>
      </c>
      <c r="B66" s="64" t="s">
        <v>53</v>
      </c>
      <c r="C66" s="63"/>
      <c r="D66" s="180"/>
      <c r="E66" s="63"/>
      <c r="F66" s="180"/>
      <c r="G66" s="215"/>
      <c r="H66" s="260"/>
      <c r="I66" s="63"/>
      <c r="J66" s="92"/>
      <c r="K66" s="64"/>
      <c r="L66" s="180"/>
      <c r="M66" s="64"/>
      <c r="N66" s="92"/>
      <c r="O66" s="57">
        <v>1.2000000000000002</v>
      </c>
      <c r="P66" s="63"/>
      <c r="Q66" s="92"/>
      <c r="R66" s="63"/>
      <c r="S66" s="180"/>
      <c r="T66" s="180"/>
      <c r="U66" s="92"/>
      <c r="V66" s="180"/>
      <c r="W66" s="92"/>
      <c r="X66" s="260">
        <v>1.2000000000000002</v>
      </c>
      <c r="Y66" s="215"/>
      <c r="Z66" s="92"/>
      <c r="AA66" s="180"/>
      <c r="AB66" s="92"/>
      <c r="AC66" s="145"/>
      <c r="AD66" s="136" t="b">
        <f t="shared" si="0"/>
        <v>1</v>
      </c>
      <c r="AE66" s="136" t="b">
        <f t="shared" si="1"/>
        <v>1</v>
      </c>
    </row>
    <row r="67" spans="1:31" ht="25.5">
      <c r="A67" s="57" t="s">
        <v>56</v>
      </c>
      <c r="B67" s="64" t="s">
        <v>84</v>
      </c>
      <c r="C67" s="63"/>
      <c r="D67" s="180"/>
      <c r="E67" s="63"/>
      <c r="F67" s="180"/>
      <c r="G67" s="215"/>
      <c r="H67" s="260"/>
      <c r="I67" s="63"/>
      <c r="J67" s="92"/>
      <c r="K67" s="64"/>
      <c r="L67" s="180"/>
      <c r="M67" s="64"/>
      <c r="N67" s="92"/>
      <c r="O67" s="57">
        <v>1.2000000000000002</v>
      </c>
      <c r="P67" s="63"/>
      <c r="Q67" s="92"/>
      <c r="R67" s="63"/>
      <c r="S67" s="180"/>
      <c r="T67" s="180"/>
      <c r="U67" s="92"/>
      <c r="V67" s="180"/>
      <c r="W67" s="92"/>
      <c r="X67" s="260">
        <v>1.2000000000000002</v>
      </c>
      <c r="Y67" s="215"/>
      <c r="Z67" s="92"/>
      <c r="AA67" s="180"/>
      <c r="AB67" s="92"/>
      <c r="AC67" s="145"/>
      <c r="AD67" s="136" t="b">
        <f t="shared" si="0"/>
        <v>1</v>
      </c>
      <c r="AE67" s="136" t="b">
        <f t="shared" si="1"/>
        <v>1</v>
      </c>
    </row>
    <row r="68" spans="1:31" ht="25.5">
      <c r="A68" s="57" t="s">
        <v>85</v>
      </c>
      <c r="B68" s="64" t="s">
        <v>86</v>
      </c>
      <c r="C68" s="63"/>
      <c r="D68" s="180"/>
      <c r="E68" s="63"/>
      <c r="F68" s="180"/>
      <c r="G68" s="215"/>
      <c r="H68" s="260"/>
      <c r="I68" s="63"/>
      <c r="J68" s="92"/>
      <c r="K68" s="64"/>
      <c r="L68" s="180"/>
      <c r="M68" s="64"/>
      <c r="N68" s="92"/>
      <c r="O68" s="57">
        <v>1.7999999999999998</v>
      </c>
      <c r="P68" s="63"/>
      <c r="Q68" s="92"/>
      <c r="R68" s="63"/>
      <c r="S68" s="180"/>
      <c r="T68" s="180"/>
      <c r="U68" s="92"/>
      <c r="V68" s="180"/>
      <c r="W68" s="92"/>
      <c r="X68" s="260">
        <v>1.7999999999999998</v>
      </c>
      <c r="Y68" s="215"/>
      <c r="Z68" s="92"/>
      <c r="AA68" s="180"/>
      <c r="AB68" s="92"/>
      <c r="AC68" s="145"/>
      <c r="AD68" s="136" t="b">
        <f t="shared" si="0"/>
        <v>1</v>
      </c>
      <c r="AE68" s="136" t="b">
        <f t="shared" si="1"/>
        <v>1</v>
      </c>
    </row>
    <row r="69" spans="1:31">
      <c r="A69" s="57">
        <v>2.27</v>
      </c>
      <c r="B69" s="77" t="s">
        <v>87</v>
      </c>
      <c r="C69" s="79"/>
      <c r="D69" s="201"/>
      <c r="E69" s="79"/>
      <c r="F69" s="201"/>
      <c r="G69" s="220"/>
      <c r="H69" s="120"/>
      <c r="I69" s="79"/>
      <c r="J69" s="235"/>
      <c r="K69" s="77"/>
      <c r="L69" s="201"/>
      <c r="M69" s="77"/>
      <c r="N69" s="235"/>
      <c r="O69" s="57">
        <v>1</v>
      </c>
      <c r="P69" s="63"/>
      <c r="Q69" s="235"/>
      <c r="R69" s="79"/>
      <c r="S69" s="201"/>
      <c r="T69" s="201"/>
      <c r="U69" s="235"/>
      <c r="V69" s="201"/>
      <c r="W69" s="235"/>
      <c r="X69" s="260">
        <v>1</v>
      </c>
      <c r="Y69" s="220"/>
      <c r="Z69" s="235"/>
      <c r="AA69" s="201"/>
      <c r="AB69" s="235"/>
      <c r="AC69" s="156"/>
      <c r="AD69" s="136" t="b">
        <f t="shared" si="0"/>
        <v>1</v>
      </c>
      <c r="AE69" s="136" t="b">
        <f t="shared" si="1"/>
        <v>1</v>
      </c>
    </row>
    <row r="70" spans="1:31" ht="25.5">
      <c r="A70" s="57">
        <f t="shared" si="4"/>
        <v>2.2799999999999998</v>
      </c>
      <c r="B70" s="77" t="s">
        <v>88</v>
      </c>
      <c r="C70" s="79"/>
      <c r="D70" s="201"/>
      <c r="E70" s="79"/>
      <c r="F70" s="201"/>
      <c r="G70" s="220"/>
      <c r="H70" s="120"/>
      <c r="I70" s="79"/>
      <c r="J70" s="235"/>
      <c r="K70" s="77"/>
      <c r="L70" s="201"/>
      <c r="M70" s="77"/>
      <c r="N70" s="235"/>
      <c r="O70" s="57">
        <v>1</v>
      </c>
      <c r="P70" s="63"/>
      <c r="Q70" s="235"/>
      <c r="R70" s="79"/>
      <c r="S70" s="201"/>
      <c r="T70" s="201"/>
      <c r="U70" s="235"/>
      <c r="V70" s="201"/>
      <c r="W70" s="235"/>
      <c r="X70" s="260">
        <v>1</v>
      </c>
      <c r="Y70" s="220"/>
      <c r="Z70" s="235"/>
      <c r="AA70" s="201"/>
      <c r="AB70" s="235"/>
      <c r="AC70" s="156"/>
      <c r="AD70" s="136" t="b">
        <f t="shared" si="0"/>
        <v>1</v>
      </c>
      <c r="AE70" s="136" t="b">
        <f t="shared" si="1"/>
        <v>1</v>
      </c>
    </row>
    <row r="71" spans="1:31" ht="25.5">
      <c r="A71" s="57">
        <f t="shared" si="4"/>
        <v>2.2899999999999996</v>
      </c>
      <c r="B71" s="77" t="s">
        <v>89</v>
      </c>
      <c r="C71" s="79"/>
      <c r="D71" s="201"/>
      <c r="E71" s="79"/>
      <c r="F71" s="201"/>
      <c r="G71" s="220"/>
      <c r="H71" s="120"/>
      <c r="I71" s="79"/>
      <c r="J71" s="235"/>
      <c r="K71" s="77"/>
      <c r="L71" s="201"/>
      <c r="M71" s="77"/>
      <c r="N71" s="235"/>
      <c r="O71" s="57">
        <v>1.25</v>
      </c>
      <c r="P71" s="63"/>
      <c r="Q71" s="235"/>
      <c r="R71" s="79"/>
      <c r="S71" s="201"/>
      <c r="T71" s="201"/>
      <c r="U71" s="235"/>
      <c r="V71" s="201"/>
      <c r="W71" s="235"/>
      <c r="X71" s="260">
        <v>1.25</v>
      </c>
      <c r="Y71" s="220"/>
      <c r="Z71" s="235"/>
      <c r="AA71" s="201"/>
      <c r="AB71" s="235"/>
      <c r="AC71" s="156"/>
      <c r="AD71" s="136" t="b">
        <f t="shared" si="0"/>
        <v>1</v>
      </c>
      <c r="AE71" s="136" t="b">
        <f t="shared" si="1"/>
        <v>1</v>
      </c>
    </row>
    <row r="72" spans="1:31">
      <c r="A72" s="57">
        <f t="shared" si="4"/>
        <v>2.2999999999999994</v>
      </c>
      <c r="B72" s="77" t="s">
        <v>90</v>
      </c>
      <c r="C72" s="79"/>
      <c r="D72" s="201"/>
      <c r="E72" s="79"/>
      <c r="F72" s="201"/>
      <c r="G72" s="220"/>
      <c r="H72" s="120"/>
      <c r="I72" s="79"/>
      <c r="J72" s="235"/>
      <c r="K72" s="77"/>
      <c r="L72" s="201"/>
      <c r="M72" s="77"/>
      <c r="N72" s="235"/>
      <c r="O72" s="57">
        <v>0.75</v>
      </c>
      <c r="P72" s="63"/>
      <c r="Q72" s="235"/>
      <c r="R72" s="79"/>
      <c r="S72" s="201"/>
      <c r="T72" s="201"/>
      <c r="U72" s="235"/>
      <c r="V72" s="201"/>
      <c r="W72" s="235"/>
      <c r="X72" s="260">
        <v>0.75</v>
      </c>
      <c r="Y72" s="220"/>
      <c r="Z72" s="235"/>
      <c r="AA72" s="201"/>
      <c r="AB72" s="235"/>
      <c r="AC72" s="156"/>
      <c r="AD72" s="136" t="b">
        <f t="shared" si="0"/>
        <v>1</v>
      </c>
      <c r="AE72" s="136" t="b">
        <f t="shared" si="1"/>
        <v>1</v>
      </c>
    </row>
    <row r="73" spans="1:31">
      <c r="A73" s="57">
        <f t="shared" si="4"/>
        <v>2.3099999999999992</v>
      </c>
      <c r="B73" s="77" t="s">
        <v>91</v>
      </c>
      <c r="C73" s="79"/>
      <c r="D73" s="201"/>
      <c r="E73" s="79"/>
      <c r="F73" s="201"/>
      <c r="G73" s="220"/>
      <c r="H73" s="120"/>
      <c r="I73" s="79"/>
      <c r="J73" s="235"/>
      <c r="K73" s="77"/>
      <c r="L73" s="201"/>
      <c r="M73" s="77"/>
      <c r="N73" s="235"/>
      <c r="O73" s="57">
        <v>0.75</v>
      </c>
      <c r="P73" s="63"/>
      <c r="Q73" s="235"/>
      <c r="R73" s="79"/>
      <c r="S73" s="201"/>
      <c r="T73" s="201"/>
      <c r="U73" s="235"/>
      <c r="V73" s="201"/>
      <c r="W73" s="235"/>
      <c r="X73" s="260">
        <v>0.75</v>
      </c>
      <c r="Y73" s="220"/>
      <c r="Z73" s="235"/>
      <c r="AA73" s="201"/>
      <c r="AB73" s="235"/>
      <c r="AC73" s="156"/>
      <c r="AD73" s="136" t="b">
        <f t="shared" si="0"/>
        <v>1</v>
      </c>
      <c r="AE73" s="136" t="b">
        <f t="shared" si="1"/>
        <v>1</v>
      </c>
    </row>
    <row r="74" spans="1:31">
      <c r="A74" s="57">
        <f t="shared" si="4"/>
        <v>2.319999999999999</v>
      </c>
      <c r="B74" s="77" t="s">
        <v>92</v>
      </c>
      <c r="C74" s="79"/>
      <c r="D74" s="201"/>
      <c r="E74" s="79"/>
      <c r="F74" s="201"/>
      <c r="G74" s="220"/>
      <c r="H74" s="120"/>
      <c r="I74" s="79"/>
      <c r="J74" s="235"/>
      <c r="K74" s="77"/>
      <c r="L74" s="201"/>
      <c r="M74" s="77"/>
      <c r="N74" s="235"/>
      <c r="O74" s="57">
        <v>0.2</v>
      </c>
      <c r="P74" s="63"/>
      <c r="Q74" s="235"/>
      <c r="R74" s="79"/>
      <c r="S74" s="201"/>
      <c r="T74" s="201"/>
      <c r="U74" s="235"/>
      <c r="V74" s="201"/>
      <c r="W74" s="235"/>
      <c r="X74" s="260">
        <v>0.2</v>
      </c>
      <c r="Y74" s="220"/>
      <c r="Z74" s="235"/>
      <c r="AA74" s="201"/>
      <c r="AB74" s="235"/>
      <c r="AC74" s="156"/>
      <c r="AD74" s="136" t="b">
        <f t="shared" si="0"/>
        <v>1</v>
      </c>
      <c r="AE74" s="136" t="b">
        <f t="shared" si="1"/>
        <v>1</v>
      </c>
    </row>
    <row r="75" spans="1:31" ht="25.5">
      <c r="A75" s="57">
        <f t="shared" si="4"/>
        <v>2.3299999999999987</v>
      </c>
      <c r="B75" s="77" t="s">
        <v>93</v>
      </c>
      <c r="C75" s="79"/>
      <c r="D75" s="201"/>
      <c r="E75" s="79"/>
      <c r="F75" s="201"/>
      <c r="G75" s="220"/>
      <c r="H75" s="120"/>
      <c r="I75" s="79"/>
      <c r="J75" s="235"/>
      <c r="K75" s="77"/>
      <c r="L75" s="201"/>
      <c r="M75" s="77"/>
      <c r="N75" s="235"/>
      <c r="O75" s="57">
        <v>0.2</v>
      </c>
      <c r="P75" s="63"/>
      <c r="Q75" s="235"/>
      <c r="R75" s="79"/>
      <c r="S75" s="201"/>
      <c r="T75" s="201"/>
      <c r="U75" s="235"/>
      <c r="V75" s="201"/>
      <c r="W75" s="235"/>
      <c r="X75" s="260">
        <v>0.2</v>
      </c>
      <c r="Y75" s="220"/>
      <c r="Z75" s="235"/>
      <c r="AA75" s="201"/>
      <c r="AB75" s="235"/>
      <c r="AC75" s="156"/>
      <c r="AD75" s="136" t="b">
        <f t="shared" ref="AD75:AD138" si="5">+O75*P75=Q75</f>
        <v>1</v>
      </c>
      <c r="AE75" s="136" t="b">
        <f t="shared" ref="AE75:AE138" si="6">+L75+N75+Q75=S75</f>
        <v>1</v>
      </c>
    </row>
    <row r="76" spans="1:31">
      <c r="A76" s="57">
        <f t="shared" si="4"/>
        <v>2.3399999999999985</v>
      </c>
      <c r="B76" s="77" t="s">
        <v>94</v>
      </c>
      <c r="C76" s="79"/>
      <c r="D76" s="201"/>
      <c r="E76" s="79"/>
      <c r="F76" s="201"/>
      <c r="G76" s="220"/>
      <c r="H76" s="120"/>
      <c r="I76" s="79"/>
      <c r="J76" s="235"/>
      <c r="K76" s="77"/>
      <c r="L76" s="201"/>
      <c r="M76" s="77"/>
      <c r="N76" s="235"/>
      <c r="O76" s="57"/>
      <c r="P76" s="63"/>
      <c r="Q76" s="235"/>
      <c r="R76" s="79"/>
      <c r="S76" s="201"/>
      <c r="T76" s="201"/>
      <c r="U76" s="235"/>
      <c r="V76" s="201"/>
      <c r="W76" s="235"/>
      <c r="X76" s="260"/>
      <c r="Y76" s="220"/>
      <c r="Z76" s="235"/>
      <c r="AA76" s="201"/>
      <c r="AB76" s="235"/>
      <c r="AC76" s="156"/>
      <c r="AD76" s="136" t="b">
        <f t="shared" si="5"/>
        <v>1</v>
      </c>
      <c r="AE76" s="136" t="b">
        <f t="shared" si="6"/>
        <v>1</v>
      </c>
    </row>
    <row r="77" spans="1:31">
      <c r="A77" s="57">
        <f t="shared" si="4"/>
        <v>2.3499999999999983</v>
      </c>
      <c r="B77" s="77" t="s">
        <v>95</v>
      </c>
      <c r="C77" s="79"/>
      <c r="D77" s="201"/>
      <c r="E77" s="79"/>
      <c r="F77" s="201"/>
      <c r="G77" s="220"/>
      <c r="H77" s="120"/>
      <c r="I77" s="79"/>
      <c r="J77" s="235"/>
      <c r="K77" s="77"/>
      <c r="L77" s="201"/>
      <c r="M77" s="77"/>
      <c r="N77" s="235"/>
      <c r="O77" s="57">
        <v>0.5</v>
      </c>
      <c r="P77" s="63"/>
      <c r="Q77" s="235"/>
      <c r="R77" s="79"/>
      <c r="S77" s="201"/>
      <c r="T77" s="201"/>
      <c r="U77" s="235"/>
      <c r="V77" s="201"/>
      <c r="W77" s="235"/>
      <c r="X77" s="260">
        <v>0.5</v>
      </c>
      <c r="Y77" s="220"/>
      <c r="Z77" s="235"/>
      <c r="AA77" s="201"/>
      <c r="AB77" s="235"/>
      <c r="AC77" s="156"/>
      <c r="AD77" s="136" t="b">
        <f t="shared" si="5"/>
        <v>1</v>
      </c>
      <c r="AE77" s="136" t="b">
        <f t="shared" si="6"/>
        <v>1</v>
      </c>
    </row>
    <row r="78" spans="1:31" ht="25.5">
      <c r="A78" s="57">
        <f t="shared" si="4"/>
        <v>2.3599999999999981</v>
      </c>
      <c r="B78" s="77" t="s">
        <v>96</v>
      </c>
      <c r="C78" s="79"/>
      <c r="D78" s="201"/>
      <c r="E78" s="79"/>
      <c r="F78" s="201"/>
      <c r="G78" s="220"/>
      <c r="H78" s="120"/>
      <c r="I78" s="79"/>
      <c r="J78" s="235"/>
      <c r="K78" s="77"/>
      <c r="L78" s="201"/>
      <c r="M78" s="77"/>
      <c r="N78" s="235"/>
      <c r="O78" s="57">
        <v>0.2</v>
      </c>
      <c r="P78" s="63"/>
      <c r="Q78" s="235"/>
      <c r="R78" s="79"/>
      <c r="S78" s="201"/>
      <c r="T78" s="201"/>
      <c r="U78" s="235"/>
      <c r="V78" s="201"/>
      <c r="W78" s="235"/>
      <c r="X78" s="260">
        <v>0.2</v>
      </c>
      <c r="Y78" s="220"/>
      <c r="Z78" s="235"/>
      <c r="AA78" s="201"/>
      <c r="AB78" s="235"/>
      <c r="AC78" s="156"/>
      <c r="AD78" s="136" t="b">
        <f t="shared" si="5"/>
        <v>1</v>
      </c>
      <c r="AE78" s="136" t="b">
        <f t="shared" si="6"/>
        <v>1</v>
      </c>
    </row>
    <row r="79" spans="1:31" s="283" customFormat="1">
      <c r="A79" s="265"/>
      <c r="B79" s="302" t="s">
        <v>68</v>
      </c>
      <c r="C79" s="304"/>
      <c r="D79" s="308"/>
      <c r="E79" s="304"/>
      <c r="F79" s="305"/>
      <c r="G79" s="309"/>
      <c r="H79" s="310"/>
      <c r="I79" s="304"/>
      <c r="J79" s="308"/>
      <c r="K79" s="302"/>
      <c r="L79" s="308"/>
      <c r="M79" s="302"/>
      <c r="N79" s="308"/>
      <c r="O79" s="310"/>
      <c r="P79" s="304"/>
      <c r="Q79" s="308"/>
      <c r="R79" s="304"/>
      <c r="S79" s="305"/>
      <c r="T79" s="305"/>
      <c r="U79" s="308"/>
      <c r="V79" s="305"/>
      <c r="W79" s="308"/>
      <c r="X79" s="310"/>
      <c r="Y79" s="320"/>
      <c r="Z79" s="308"/>
      <c r="AA79" s="305"/>
      <c r="AB79" s="308"/>
      <c r="AC79" s="311"/>
      <c r="AD79" s="283" t="b">
        <f t="shared" si="5"/>
        <v>1</v>
      </c>
      <c r="AE79" s="283" t="b">
        <f t="shared" si="6"/>
        <v>1</v>
      </c>
    </row>
    <row r="80" spans="1:31" s="283" customFormat="1">
      <c r="A80" s="265"/>
      <c r="B80" s="312" t="s">
        <v>97</v>
      </c>
      <c r="C80" s="304"/>
      <c r="D80" s="317"/>
      <c r="E80" s="304"/>
      <c r="F80" s="305"/>
      <c r="G80" s="318"/>
      <c r="H80" s="310"/>
      <c r="I80" s="304"/>
      <c r="J80" s="308"/>
      <c r="K80" s="312"/>
      <c r="L80" s="317"/>
      <c r="M80" s="312"/>
      <c r="N80" s="308"/>
      <c r="O80" s="310"/>
      <c r="P80" s="304"/>
      <c r="Q80" s="308"/>
      <c r="R80" s="304"/>
      <c r="S80" s="305"/>
      <c r="T80" s="305"/>
      <c r="U80" s="308"/>
      <c r="V80" s="305"/>
      <c r="W80" s="308"/>
      <c r="X80" s="310"/>
      <c r="Y80" s="320"/>
      <c r="Z80" s="308"/>
      <c r="AA80" s="305"/>
      <c r="AB80" s="308"/>
      <c r="AC80" s="319"/>
      <c r="AD80" s="283" t="b">
        <f t="shared" si="5"/>
        <v>1</v>
      </c>
      <c r="AE80" s="283" t="b">
        <f t="shared" si="6"/>
        <v>1</v>
      </c>
    </row>
    <row r="81" spans="1:31" s="283" customFormat="1">
      <c r="A81" s="265"/>
      <c r="B81" s="303" t="s">
        <v>98</v>
      </c>
      <c r="C81" s="304"/>
      <c r="D81" s="305"/>
      <c r="E81" s="304"/>
      <c r="F81" s="305"/>
      <c r="G81" s="320"/>
      <c r="H81" s="310"/>
      <c r="I81" s="304"/>
      <c r="J81" s="308"/>
      <c r="K81" s="303"/>
      <c r="L81" s="305"/>
      <c r="M81" s="303"/>
      <c r="N81" s="308"/>
      <c r="O81" s="310"/>
      <c r="P81" s="304"/>
      <c r="Q81" s="308"/>
      <c r="R81" s="304"/>
      <c r="S81" s="305"/>
      <c r="T81" s="305"/>
      <c r="U81" s="308"/>
      <c r="V81" s="305"/>
      <c r="W81" s="308"/>
      <c r="X81" s="310"/>
      <c r="Y81" s="320"/>
      <c r="Z81" s="308"/>
      <c r="AA81" s="305"/>
      <c r="AB81" s="308"/>
      <c r="AC81" s="321"/>
      <c r="AD81" s="283" t="b">
        <f t="shared" si="5"/>
        <v>1</v>
      </c>
      <c r="AE81" s="283" t="b">
        <f t="shared" si="6"/>
        <v>1</v>
      </c>
    </row>
    <row r="82" spans="1:31">
      <c r="A82" s="60">
        <v>3</v>
      </c>
      <c r="B82" s="69" t="s">
        <v>99</v>
      </c>
      <c r="C82" s="71"/>
      <c r="D82" s="196"/>
      <c r="E82" s="71"/>
      <c r="F82" s="196"/>
      <c r="G82" s="217"/>
      <c r="H82" s="165"/>
      <c r="I82" s="71"/>
      <c r="J82" s="150"/>
      <c r="K82" s="69"/>
      <c r="L82" s="196"/>
      <c r="M82" s="69"/>
      <c r="N82" s="150"/>
      <c r="O82" s="165"/>
      <c r="P82" s="71"/>
      <c r="Q82" s="150"/>
      <c r="R82" s="71"/>
      <c r="S82" s="196"/>
      <c r="T82" s="196"/>
      <c r="U82" s="150"/>
      <c r="V82" s="196"/>
      <c r="W82" s="150"/>
      <c r="X82" s="165"/>
      <c r="Y82" s="217"/>
      <c r="Z82" s="150"/>
      <c r="AA82" s="196"/>
      <c r="AB82" s="150"/>
      <c r="AC82" s="151"/>
      <c r="AD82" s="136" t="b">
        <f t="shared" si="5"/>
        <v>1</v>
      </c>
      <c r="AE82" s="136" t="b">
        <f t="shared" si="6"/>
        <v>1</v>
      </c>
    </row>
    <row r="83" spans="1:31">
      <c r="A83" s="53" t="s">
        <v>100</v>
      </c>
      <c r="B83" s="69" t="s">
        <v>32</v>
      </c>
      <c r="C83" s="71"/>
      <c r="D83" s="196"/>
      <c r="E83" s="71"/>
      <c r="F83" s="196"/>
      <c r="G83" s="217"/>
      <c r="H83" s="165"/>
      <c r="I83" s="71"/>
      <c r="J83" s="150"/>
      <c r="K83" s="69"/>
      <c r="L83" s="196"/>
      <c r="M83" s="69"/>
      <c r="N83" s="150"/>
      <c r="O83" s="165"/>
      <c r="P83" s="71"/>
      <c r="Q83" s="150"/>
      <c r="R83" s="71"/>
      <c r="S83" s="196"/>
      <c r="T83" s="196"/>
      <c r="U83" s="150"/>
      <c r="V83" s="196"/>
      <c r="W83" s="150"/>
      <c r="X83" s="165"/>
      <c r="Y83" s="217"/>
      <c r="Z83" s="150"/>
      <c r="AA83" s="196"/>
      <c r="AB83" s="150"/>
      <c r="AC83" s="151"/>
      <c r="AD83" s="136" t="b">
        <f t="shared" si="5"/>
        <v>1</v>
      </c>
      <c r="AE83" s="136" t="b">
        <f t="shared" si="6"/>
        <v>1</v>
      </c>
    </row>
    <row r="84" spans="1:31">
      <c r="A84" s="57"/>
      <c r="B84" s="72" t="s">
        <v>33</v>
      </c>
      <c r="C84" s="74"/>
      <c r="D84" s="230"/>
      <c r="E84" s="74"/>
      <c r="F84" s="197"/>
      <c r="G84" s="218"/>
      <c r="H84" s="126"/>
      <c r="I84" s="74"/>
      <c r="J84" s="153"/>
      <c r="K84" s="72"/>
      <c r="L84" s="230"/>
      <c r="M84" s="72"/>
      <c r="N84" s="153"/>
      <c r="O84" s="126"/>
      <c r="P84" s="74"/>
      <c r="Q84" s="153"/>
      <c r="R84" s="74"/>
      <c r="S84" s="197"/>
      <c r="T84" s="197"/>
      <c r="U84" s="153"/>
      <c r="V84" s="197"/>
      <c r="W84" s="153"/>
      <c r="X84" s="126"/>
      <c r="Y84" s="365"/>
      <c r="Z84" s="153"/>
      <c r="AA84" s="197"/>
      <c r="AB84" s="153"/>
      <c r="AC84" s="154"/>
      <c r="AD84" s="136" t="b">
        <f t="shared" si="5"/>
        <v>1</v>
      </c>
      <c r="AE84" s="136" t="b">
        <f t="shared" si="6"/>
        <v>1</v>
      </c>
    </row>
    <row r="85" spans="1:31">
      <c r="A85" s="57">
        <v>3.01</v>
      </c>
      <c r="B85" s="64" t="s">
        <v>34</v>
      </c>
      <c r="C85" s="63"/>
      <c r="D85" s="180"/>
      <c r="E85" s="63"/>
      <c r="F85" s="180"/>
      <c r="G85" s="215"/>
      <c r="H85" s="260"/>
      <c r="I85" s="63"/>
      <c r="J85" s="92"/>
      <c r="K85" s="64"/>
      <c r="L85" s="180"/>
      <c r="M85" s="64"/>
      <c r="N85" s="92"/>
      <c r="O85" s="57">
        <v>2</v>
      </c>
      <c r="P85" s="63"/>
      <c r="Q85" s="92"/>
      <c r="R85" s="63"/>
      <c r="S85" s="180"/>
      <c r="T85" s="180"/>
      <c r="U85" s="92"/>
      <c r="V85" s="180"/>
      <c r="W85" s="92"/>
      <c r="X85" s="260">
        <v>2</v>
      </c>
      <c r="Y85" s="215"/>
      <c r="Z85" s="92"/>
      <c r="AA85" s="180"/>
      <c r="AB85" s="92"/>
      <c r="AC85" s="145"/>
      <c r="AD85" s="136" t="b">
        <f t="shared" si="5"/>
        <v>1</v>
      </c>
      <c r="AE85" s="136" t="b">
        <f t="shared" si="6"/>
        <v>1</v>
      </c>
    </row>
    <row r="86" spans="1:31">
      <c r="A86" s="57">
        <f t="shared" ref="A86:A88" si="7">+A85+0.01</f>
        <v>3.0199999999999996</v>
      </c>
      <c r="B86" s="64" t="s">
        <v>35</v>
      </c>
      <c r="C86" s="63"/>
      <c r="D86" s="180"/>
      <c r="E86" s="63"/>
      <c r="F86" s="180"/>
      <c r="G86" s="215"/>
      <c r="H86" s="260"/>
      <c r="I86" s="63"/>
      <c r="J86" s="92"/>
      <c r="K86" s="64"/>
      <c r="L86" s="180"/>
      <c r="M86" s="64"/>
      <c r="N86" s="92"/>
      <c r="O86" s="57">
        <v>3</v>
      </c>
      <c r="P86" s="63"/>
      <c r="Q86" s="92"/>
      <c r="R86" s="63"/>
      <c r="S86" s="180"/>
      <c r="T86" s="180"/>
      <c r="U86" s="92"/>
      <c r="V86" s="180"/>
      <c r="W86" s="92"/>
      <c r="X86" s="260">
        <v>3</v>
      </c>
      <c r="Y86" s="215"/>
      <c r="Z86" s="92"/>
      <c r="AA86" s="180"/>
      <c r="AB86" s="92"/>
      <c r="AC86" s="145"/>
      <c r="AD86" s="136" t="b">
        <f t="shared" si="5"/>
        <v>1</v>
      </c>
      <c r="AE86" s="136" t="b">
        <f t="shared" si="6"/>
        <v>1</v>
      </c>
    </row>
    <row r="87" spans="1:31">
      <c r="A87" s="57">
        <f t="shared" si="7"/>
        <v>3.0299999999999994</v>
      </c>
      <c r="B87" s="64" t="s">
        <v>36</v>
      </c>
      <c r="C87" s="63"/>
      <c r="D87" s="180"/>
      <c r="E87" s="63"/>
      <c r="F87" s="180"/>
      <c r="G87" s="215"/>
      <c r="H87" s="260"/>
      <c r="I87" s="63"/>
      <c r="J87" s="92"/>
      <c r="K87" s="64"/>
      <c r="L87" s="180"/>
      <c r="M87" s="64"/>
      <c r="N87" s="92"/>
      <c r="O87" s="57">
        <v>0.375</v>
      </c>
      <c r="P87" s="63"/>
      <c r="Q87" s="92"/>
      <c r="R87" s="63"/>
      <c r="S87" s="180"/>
      <c r="T87" s="180"/>
      <c r="U87" s="92"/>
      <c r="V87" s="180"/>
      <c r="W87" s="92"/>
      <c r="X87" s="260">
        <v>0.375</v>
      </c>
      <c r="Y87" s="215"/>
      <c r="Z87" s="92"/>
      <c r="AA87" s="180"/>
      <c r="AB87" s="92"/>
      <c r="AC87" s="145"/>
      <c r="AD87" s="136" t="b">
        <f t="shared" si="5"/>
        <v>1</v>
      </c>
      <c r="AE87" s="136" t="b">
        <f t="shared" si="6"/>
        <v>1</v>
      </c>
    </row>
    <row r="88" spans="1:31">
      <c r="A88" s="57">
        <f t="shared" si="7"/>
        <v>3.0399999999999991</v>
      </c>
      <c r="B88" s="64" t="s">
        <v>37</v>
      </c>
      <c r="C88" s="63"/>
      <c r="D88" s="180"/>
      <c r="E88" s="63"/>
      <c r="F88" s="180"/>
      <c r="G88" s="215"/>
      <c r="H88" s="260"/>
      <c r="I88" s="63"/>
      <c r="J88" s="92"/>
      <c r="K88" s="64"/>
      <c r="L88" s="180"/>
      <c r="M88" s="64"/>
      <c r="N88" s="92"/>
      <c r="O88" s="57"/>
      <c r="P88" s="63"/>
      <c r="Q88" s="92"/>
      <c r="R88" s="63"/>
      <c r="S88" s="180"/>
      <c r="T88" s="180"/>
      <c r="U88" s="92"/>
      <c r="V88" s="180"/>
      <c r="W88" s="92"/>
      <c r="X88" s="260"/>
      <c r="Y88" s="215"/>
      <c r="Z88" s="92"/>
      <c r="AA88" s="180"/>
      <c r="AB88" s="92"/>
      <c r="AC88" s="145"/>
      <c r="AD88" s="136" t="b">
        <f t="shared" si="5"/>
        <v>1</v>
      </c>
      <c r="AE88" s="136" t="b">
        <f t="shared" si="6"/>
        <v>1</v>
      </c>
    </row>
    <row r="89" spans="1:31" s="283" customFormat="1">
      <c r="A89" s="265"/>
      <c r="B89" s="266" t="s">
        <v>38</v>
      </c>
      <c r="C89" s="267"/>
      <c r="D89" s="279"/>
      <c r="E89" s="267"/>
      <c r="F89" s="268"/>
      <c r="G89" s="280"/>
      <c r="H89" s="281"/>
      <c r="I89" s="267"/>
      <c r="J89" s="279"/>
      <c r="K89" s="266"/>
      <c r="L89" s="279"/>
      <c r="M89" s="266"/>
      <c r="N89" s="279"/>
      <c r="O89" s="281"/>
      <c r="P89" s="267"/>
      <c r="Q89" s="279"/>
      <c r="R89" s="267"/>
      <c r="S89" s="268"/>
      <c r="T89" s="268"/>
      <c r="U89" s="279"/>
      <c r="V89" s="268"/>
      <c r="W89" s="279"/>
      <c r="X89" s="281"/>
      <c r="Y89" s="366"/>
      <c r="Z89" s="279"/>
      <c r="AA89" s="268"/>
      <c r="AB89" s="279"/>
      <c r="AC89" s="282"/>
      <c r="AD89" s="283" t="b">
        <f t="shared" si="5"/>
        <v>1</v>
      </c>
      <c r="AE89" s="283" t="b">
        <f t="shared" si="6"/>
        <v>1</v>
      </c>
    </row>
    <row r="90" spans="1:31">
      <c r="A90" s="57"/>
      <c r="B90" s="72" t="s">
        <v>39</v>
      </c>
      <c r="C90" s="74"/>
      <c r="D90" s="230"/>
      <c r="E90" s="74"/>
      <c r="F90" s="197"/>
      <c r="G90" s="218"/>
      <c r="H90" s="126"/>
      <c r="I90" s="74"/>
      <c r="J90" s="153"/>
      <c r="K90" s="72"/>
      <c r="L90" s="230"/>
      <c r="M90" s="72"/>
      <c r="N90" s="153"/>
      <c r="O90" s="126"/>
      <c r="P90" s="74"/>
      <c r="Q90" s="153"/>
      <c r="R90" s="74"/>
      <c r="S90" s="197"/>
      <c r="T90" s="197"/>
      <c r="U90" s="153"/>
      <c r="V90" s="197"/>
      <c r="W90" s="153"/>
      <c r="X90" s="126"/>
      <c r="Y90" s="365"/>
      <c r="Z90" s="153"/>
      <c r="AA90" s="197"/>
      <c r="AB90" s="153"/>
      <c r="AC90" s="154"/>
      <c r="AD90" s="136" t="b">
        <f t="shared" si="5"/>
        <v>1</v>
      </c>
      <c r="AE90" s="136" t="b">
        <f t="shared" si="6"/>
        <v>1</v>
      </c>
    </row>
    <row r="91" spans="1:31">
      <c r="A91" s="57">
        <v>3.05</v>
      </c>
      <c r="B91" s="77" t="s">
        <v>40</v>
      </c>
      <c r="C91" s="79"/>
      <c r="D91" s="201"/>
      <c r="E91" s="79"/>
      <c r="F91" s="201"/>
      <c r="G91" s="220"/>
      <c r="H91" s="120"/>
      <c r="I91" s="79"/>
      <c r="J91" s="235"/>
      <c r="K91" s="77"/>
      <c r="L91" s="201"/>
      <c r="M91" s="77"/>
      <c r="N91" s="235"/>
      <c r="O91" s="57">
        <v>9</v>
      </c>
      <c r="P91" s="79"/>
      <c r="Q91" s="235"/>
      <c r="R91" s="79"/>
      <c r="S91" s="201"/>
      <c r="T91" s="201"/>
      <c r="U91" s="235"/>
      <c r="V91" s="201"/>
      <c r="W91" s="235"/>
      <c r="X91" s="260">
        <v>9</v>
      </c>
      <c r="Y91" s="220"/>
      <c r="Z91" s="235"/>
      <c r="AA91" s="201"/>
      <c r="AB91" s="235"/>
      <c r="AC91" s="156"/>
      <c r="AD91" s="136" t="b">
        <f t="shared" si="5"/>
        <v>1</v>
      </c>
      <c r="AE91" s="136" t="b">
        <f t="shared" si="6"/>
        <v>1</v>
      </c>
    </row>
    <row r="92" spans="1:31">
      <c r="A92" s="57">
        <f t="shared" ref="A92:A93" si="8">+A91+0.01</f>
        <v>3.0599999999999996</v>
      </c>
      <c r="B92" s="77" t="s">
        <v>41</v>
      </c>
      <c r="C92" s="79"/>
      <c r="D92" s="201"/>
      <c r="E92" s="79"/>
      <c r="F92" s="201"/>
      <c r="G92" s="220"/>
      <c r="H92" s="120"/>
      <c r="I92" s="79"/>
      <c r="J92" s="235"/>
      <c r="K92" s="77"/>
      <c r="L92" s="201"/>
      <c r="M92" s="77"/>
      <c r="N92" s="235"/>
      <c r="O92" s="57">
        <v>0.6</v>
      </c>
      <c r="P92" s="79"/>
      <c r="Q92" s="235"/>
      <c r="R92" s="79"/>
      <c r="S92" s="201"/>
      <c r="T92" s="201"/>
      <c r="U92" s="235"/>
      <c r="V92" s="201"/>
      <c r="W92" s="235"/>
      <c r="X92" s="260">
        <v>0.6</v>
      </c>
      <c r="Y92" s="220"/>
      <c r="Z92" s="235"/>
      <c r="AA92" s="201"/>
      <c r="AB92" s="235"/>
      <c r="AC92" s="156"/>
      <c r="AD92" s="136" t="b">
        <f t="shared" si="5"/>
        <v>1</v>
      </c>
      <c r="AE92" s="136" t="b">
        <f t="shared" si="6"/>
        <v>1</v>
      </c>
    </row>
    <row r="93" spans="1:31" ht="25.5">
      <c r="A93" s="57">
        <f t="shared" si="8"/>
        <v>3.0699999999999994</v>
      </c>
      <c r="B93" s="77" t="s">
        <v>42</v>
      </c>
      <c r="C93" s="79"/>
      <c r="D93" s="201"/>
      <c r="E93" s="79"/>
      <c r="F93" s="201"/>
      <c r="G93" s="220"/>
      <c r="H93" s="120"/>
      <c r="I93" s="79"/>
      <c r="J93" s="235"/>
      <c r="K93" s="77"/>
      <c r="L93" s="201"/>
      <c r="M93" s="77"/>
      <c r="N93" s="235"/>
      <c r="O93" s="57">
        <v>0.5</v>
      </c>
      <c r="P93" s="79"/>
      <c r="Q93" s="235"/>
      <c r="R93" s="79"/>
      <c r="S93" s="201"/>
      <c r="T93" s="201"/>
      <c r="U93" s="235"/>
      <c r="V93" s="201"/>
      <c r="W93" s="235"/>
      <c r="X93" s="260">
        <v>0.5</v>
      </c>
      <c r="Y93" s="220"/>
      <c r="Z93" s="235"/>
      <c r="AA93" s="201"/>
      <c r="AB93" s="235"/>
      <c r="AC93" s="156"/>
      <c r="AD93" s="136" t="b">
        <f t="shared" si="5"/>
        <v>1</v>
      </c>
      <c r="AE93" s="136" t="b">
        <f t="shared" si="6"/>
        <v>1</v>
      </c>
    </row>
    <row r="94" spans="1:31">
      <c r="A94" s="57"/>
      <c r="B94" s="77" t="s">
        <v>43</v>
      </c>
      <c r="C94" s="79"/>
      <c r="D94" s="201"/>
      <c r="E94" s="79"/>
      <c r="F94" s="201"/>
      <c r="G94" s="220"/>
      <c r="H94" s="120"/>
      <c r="I94" s="79"/>
      <c r="J94" s="235"/>
      <c r="K94" s="77"/>
      <c r="L94" s="201"/>
      <c r="M94" s="77"/>
      <c r="N94" s="235"/>
      <c r="O94" s="120"/>
      <c r="P94" s="79"/>
      <c r="Q94" s="235"/>
      <c r="R94" s="79"/>
      <c r="S94" s="201"/>
      <c r="T94" s="201"/>
      <c r="U94" s="235"/>
      <c r="V94" s="201"/>
      <c r="W94" s="235"/>
      <c r="X94" s="120"/>
      <c r="Y94" s="220"/>
      <c r="Z94" s="235"/>
      <c r="AA94" s="201"/>
      <c r="AB94" s="235"/>
      <c r="AC94" s="156"/>
      <c r="AD94" s="136" t="b">
        <f t="shared" si="5"/>
        <v>1</v>
      </c>
      <c r="AE94" s="136" t="b">
        <f t="shared" si="6"/>
        <v>1</v>
      </c>
    </row>
    <row r="95" spans="1:31">
      <c r="A95" s="57" t="s">
        <v>44</v>
      </c>
      <c r="B95" s="80" t="s">
        <v>45</v>
      </c>
      <c r="C95" s="83"/>
      <c r="D95" s="202"/>
      <c r="E95" s="63"/>
      <c r="F95" s="180"/>
      <c r="G95" s="215"/>
      <c r="H95" s="260"/>
      <c r="I95" s="63"/>
      <c r="J95" s="92"/>
      <c r="K95" s="64"/>
      <c r="L95" s="180"/>
      <c r="M95" s="64"/>
      <c r="N95" s="92"/>
      <c r="O95" s="157">
        <v>3</v>
      </c>
      <c r="P95" s="63"/>
      <c r="Q95" s="92"/>
      <c r="R95" s="63"/>
      <c r="S95" s="180"/>
      <c r="T95" s="180"/>
      <c r="U95" s="92"/>
      <c r="V95" s="180"/>
      <c r="W95" s="92"/>
      <c r="X95" s="157">
        <v>3</v>
      </c>
      <c r="Y95" s="215"/>
      <c r="Z95" s="92"/>
      <c r="AA95" s="180"/>
      <c r="AB95" s="92"/>
      <c r="AC95" s="145"/>
      <c r="AD95" s="136" t="b">
        <f t="shared" si="5"/>
        <v>1</v>
      </c>
      <c r="AE95" s="136" t="b">
        <f t="shared" si="6"/>
        <v>1</v>
      </c>
    </row>
    <row r="96" spans="1:31" ht="25.5">
      <c r="A96" s="57" t="s">
        <v>46</v>
      </c>
      <c r="B96" s="80" t="s">
        <v>47</v>
      </c>
      <c r="C96" s="83"/>
      <c r="D96" s="202"/>
      <c r="E96" s="63"/>
      <c r="F96" s="180"/>
      <c r="G96" s="215"/>
      <c r="H96" s="260"/>
      <c r="I96" s="63"/>
      <c r="J96" s="92"/>
      <c r="K96" s="64"/>
      <c r="L96" s="180"/>
      <c r="M96" s="64"/>
      <c r="N96" s="92"/>
      <c r="O96" s="157">
        <v>9.6</v>
      </c>
      <c r="P96" s="63"/>
      <c r="Q96" s="92"/>
      <c r="R96" s="63"/>
      <c r="S96" s="180"/>
      <c r="T96" s="180"/>
      <c r="U96" s="92"/>
      <c r="V96" s="180"/>
      <c r="W96" s="92"/>
      <c r="X96" s="157">
        <v>9.6</v>
      </c>
      <c r="Y96" s="215"/>
      <c r="Z96" s="92"/>
      <c r="AA96" s="180"/>
      <c r="AB96" s="92"/>
      <c r="AC96" s="145"/>
      <c r="AD96" s="136" t="b">
        <f t="shared" si="5"/>
        <v>1</v>
      </c>
      <c r="AE96" s="136" t="b">
        <f t="shared" si="6"/>
        <v>1</v>
      </c>
    </row>
    <row r="97" spans="1:31" ht="38.25">
      <c r="A97" s="57" t="s">
        <v>48</v>
      </c>
      <c r="B97" s="80" t="s">
        <v>49</v>
      </c>
      <c r="C97" s="83"/>
      <c r="D97" s="202"/>
      <c r="E97" s="63"/>
      <c r="F97" s="180"/>
      <c r="G97" s="215"/>
      <c r="H97" s="260"/>
      <c r="I97" s="63"/>
      <c r="J97" s="92"/>
      <c r="K97" s="64"/>
      <c r="L97" s="180"/>
      <c r="M97" s="64"/>
      <c r="N97" s="92"/>
      <c r="O97" s="57">
        <v>2.88</v>
      </c>
      <c r="P97" s="63"/>
      <c r="Q97" s="92"/>
      <c r="R97" s="63"/>
      <c r="S97" s="180"/>
      <c r="T97" s="180"/>
      <c r="U97" s="92"/>
      <c r="V97" s="180"/>
      <c r="W97" s="92"/>
      <c r="X97" s="260">
        <v>2.88</v>
      </c>
      <c r="Y97" s="215"/>
      <c r="Z97" s="92"/>
      <c r="AA97" s="180"/>
      <c r="AB97" s="92"/>
      <c r="AC97" s="145"/>
      <c r="AD97" s="136" t="b">
        <f t="shared" si="5"/>
        <v>1</v>
      </c>
      <c r="AE97" s="136" t="b">
        <f t="shared" si="6"/>
        <v>1</v>
      </c>
    </row>
    <row r="98" spans="1:31" ht="25.5">
      <c r="A98" s="57" t="s">
        <v>50</v>
      </c>
      <c r="B98" s="80" t="s">
        <v>51</v>
      </c>
      <c r="C98" s="83"/>
      <c r="D98" s="202"/>
      <c r="E98" s="63"/>
      <c r="F98" s="180"/>
      <c r="G98" s="215"/>
      <c r="H98" s="260"/>
      <c r="I98" s="63"/>
      <c r="J98" s="92"/>
      <c r="K98" s="64"/>
      <c r="L98" s="180"/>
      <c r="M98" s="64"/>
      <c r="N98" s="92"/>
      <c r="O98" s="57">
        <v>1.5</v>
      </c>
      <c r="P98" s="63"/>
      <c r="Q98" s="92"/>
      <c r="R98" s="63"/>
      <c r="S98" s="180"/>
      <c r="T98" s="180"/>
      <c r="U98" s="92"/>
      <c r="V98" s="180"/>
      <c r="W98" s="92"/>
      <c r="X98" s="260">
        <v>1.5</v>
      </c>
      <c r="Y98" s="215"/>
      <c r="Z98" s="92"/>
      <c r="AA98" s="180"/>
      <c r="AB98" s="92"/>
      <c r="AC98" s="145"/>
      <c r="AD98" s="136" t="b">
        <f t="shared" si="5"/>
        <v>1</v>
      </c>
      <c r="AE98" s="136" t="b">
        <f t="shared" si="6"/>
        <v>1</v>
      </c>
    </row>
    <row r="99" spans="1:31">
      <c r="A99" s="57" t="s">
        <v>52</v>
      </c>
      <c r="B99" s="80" t="s">
        <v>53</v>
      </c>
      <c r="C99" s="83"/>
      <c r="D99" s="202"/>
      <c r="E99" s="63"/>
      <c r="F99" s="180"/>
      <c r="G99" s="215"/>
      <c r="H99" s="260"/>
      <c r="I99" s="63"/>
      <c r="J99" s="92"/>
      <c r="K99" s="64"/>
      <c r="L99" s="180"/>
      <c r="M99" s="64"/>
      <c r="N99" s="92"/>
      <c r="O99" s="57">
        <v>1.2</v>
      </c>
      <c r="P99" s="63"/>
      <c r="Q99" s="92"/>
      <c r="R99" s="63"/>
      <c r="S99" s="180"/>
      <c r="T99" s="180"/>
      <c r="U99" s="92"/>
      <c r="V99" s="180"/>
      <c r="W99" s="92"/>
      <c r="X99" s="260">
        <v>1.2</v>
      </c>
      <c r="Y99" s="215"/>
      <c r="Z99" s="92"/>
      <c r="AA99" s="180"/>
      <c r="AB99" s="92"/>
      <c r="AC99" s="145"/>
      <c r="AD99" s="136" t="b">
        <f t="shared" si="5"/>
        <v>1</v>
      </c>
      <c r="AE99" s="136" t="b">
        <f t="shared" si="6"/>
        <v>1</v>
      </c>
    </row>
    <row r="100" spans="1:31" ht="25.5">
      <c r="A100" s="57" t="s">
        <v>54</v>
      </c>
      <c r="B100" s="80" t="s">
        <v>55</v>
      </c>
      <c r="C100" s="83"/>
      <c r="D100" s="202"/>
      <c r="E100" s="63"/>
      <c r="F100" s="180"/>
      <c r="G100" s="215"/>
      <c r="H100" s="260"/>
      <c r="I100" s="63"/>
      <c r="J100" s="92"/>
      <c r="K100" s="64"/>
      <c r="L100" s="180"/>
      <c r="M100" s="64"/>
      <c r="N100" s="92"/>
      <c r="O100" s="57">
        <v>1.2</v>
      </c>
      <c r="P100" s="63"/>
      <c r="Q100" s="92"/>
      <c r="R100" s="63"/>
      <c r="S100" s="180"/>
      <c r="T100" s="180"/>
      <c r="U100" s="92"/>
      <c r="V100" s="180"/>
      <c r="W100" s="92"/>
      <c r="X100" s="260">
        <v>1.2</v>
      </c>
      <c r="Y100" s="215"/>
      <c r="Z100" s="92"/>
      <c r="AA100" s="180"/>
      <c r="AB100" s="92"/>
      <c r="AC100" s="145"/>
      <c r="AD100" s="136" t="b">
        <f t="shared" si="5"/>
        <v>1</v>
      </c>
      <c r="AE100" s="136" t="b">
        <f t="shared" si="6"/>
        <v>1</v>
      </c>
    </row>
    <row r="101" spans="1:31" ht="25.5">
      <c r="A101" s="57" t="s">
        <v>56</v>
      </c>
      <c r="B101" s="80" t="s">
        <v>57</v>
      </c>
      <c r="C101" s="83"/>
      <c r="D101" s="202"/>
      <c r="E101" s="63"/>
      <c r="F101" s="180"/>
      <c r="G101" s="215"/>
      <c r="H101" s="260"/>
      <c r="I101" s="63"/>
      <c r="J101" s="92"/>
      <c r="K101" s="64"/>
      <c r="L101" s="180"/>
      <c r="M101" s="64"/>
      <c r="N101" s="92"/>
      <c r="O101" s="57">
        <v>1.8</v>
      </c>
      <c r="P101" s="63"/>
      <c r="Q101" s="92"/>
      <c r="R101" s="63"/>
      <c r="S101" s="180"/>
      <c r="T101" s="180"/>
      <c r="U101" s="92"/>
      <c r="V101" s="180"/>
      <c r="W101" s="92"/>
      <c r="X101" s="260">
        <v>1.8</v>
      </c>
      <c r="Y101" s="215"/>
      <c r="Z101" s="92"/>
      <c r="AA101" s="180"/>
      <c r="AB101" s="92"/>
      <c r="AC101" s="145"/>
      <c r="AD101" s="136" t="b">
        <f t="shared" si="5"/>
        <v>1</v>
      </c>
      <c r="AE101" s="136" t="b">
        <f t="shared" si="6"/>
        <v>1</v>
      </c>
    </row>
    <row r="102" spans="1:31">
      <c r="A102" s="57">
        <v>3.08</v>
      </c>
      <c r="B102" s="80" t="s">
        <v>58</v>
      </c>
      <c r="C102" s="83"/>
      <c r="D102" s="202"/>
      <c r="E102" s="63"/>
      <c r="F102" s="180"/>
      <c r="G102" s="215"/>
      <c r="H102" s="260"/>
      <c r="I102" s="63"/>
      <c r="J102" s="92"/>
      <c r="K102" s="64"/>
      <c r="L102" s="180"/>
      <c r="M102" s="64"/>
      <c r="N102" s="92"/>
      <c r="O102" s="57">
        <v>0.5</v>
      </c>
      <c r="P102" s="63"/>
      <c r="Q102" s="92"/>
      <c r="R102" s="63"/>
      <c r="S102" s="180"/>
      <c r="T102" s="180"/>
      <c r="U102" s="92"/>
      <c r="V102" s="180"/>
      <c r="W102" s="92"/>
      <c r="X102" s="260">
        <v>0.5</v>
      </c>
      <c r="Y102" s="215"/>
      <c r="Z102" s="92"/>
      <c r="AA102" s="180"/>
      <c r="AB102" s="92"/>
      <c r="AC102" s="145"/>
      <c r="AD102" s="136" t="b">
        <f t="shared" si="5"/>
        <v>1</v>
      </c>
      <c r="AE102" s="136" t="b">
        <f t="shared" si="6"/>
        <v>1</v>
      </c>
    </row>
    <row r="103" spans="1:31" ht="25.5">
      <c r="A103" s="57">
        <f t="shared" ref="A103:A110" si="9">+A102+0.01</f>
        <v>3.09</v>
      </c>
      <c r="B103" s="80" t="s">
        <v>59</v>
      </c>
      <c r="C103" s="83"/>
      <c r="D103" s="202"/>
      <c r="E103" s="63"/>
      <c r="F103" s="180"/>
      <c r="G103" s="215"/>
      <c r="H103" s="260"/>
      <c r="I103" s="63"/>
      <c r="J103" s="92"/>
      <c r="K103" s="64"/>
      <c r="L103" s="180"/>
      <c r="M103" s="64"/>
      <c r="N103" s="92"/>
      <c r="O103" s="57">
        <v>0.5</v>
      </c>
      <c r="P103" s="63"/>
      <c r="Q103" s="92"/>
      <c r="R103" s="63"/>
      <c r="S103" s="180"/>
      <c r="T103" s="180"/>
      <c r="U103" s="92"/>
      <c r="V103" s="180"/>
      <c r="W103" s="92"/>
      <c r="X103" s="260">
        <v>0.5</v>
      </c>
      <c r="Y103" s="215"/>
      <c r="Z103" s="92"/>
      <c r="AA103" s="180"/>
      <c r="AB103" s="92"/>
      <c r="AC103" s="145"/>
      <c r="AD103" s="136" t="b">
        <f t="shared" si="5"/>
        <v>1</v>
      </c>
      <c r="AE103" s="136" t="b">
        <f t="shared" si="6"/>
        <v>1</v>
      </c>
    </row>
    <row r="104" spans="1:31" ht="25.5">
      <c r="A104" s="57">
        <f t="shared" si="9"/>
        <v>3.0999999999999996</v>
      </c>
      <c r="B104" s="80" t="s">
        <v>60</v>
      </c>
      <c r="C104" s="83"/>
      <c r="D104" s="202"/>
      <c r="E104" s="63"/>
      <c r="F104" s="180"/>
      <c r="G104" s="215"/>
      <c r="H104" s="260"/>
      <c r="I104" s="63"/>
      <c r="J104" s="92"/>
      <c r="K104" s="64"/>
      <c r="L104" s="180"/>
      <c r="M104" s="64"/>
      <c r="N104" s="92"/>
      <c r="O104" s="57">
        <v>0.625</v>
      </c>
      <c r="P104" s="63"/>
      <c r="Q104" s="92"/>
      <c r="R104" s="63"/>
      <c r="S104" s="180"/>
      <c r="T104" s="180"/>
      <c r="U104" s="92"/>
      <c r="V104" s="180"/>
      <c r="W104" s="92"/>
      <c r="X104" s="260">
        <v>0.625</v>
      </c>
      <c r="Y104" s="215"/>
      <c r="Z104" s="92"/>
      <c r="AA104" s="180"/>
      <c r="AB104" s="92"/>
      <c r="AC104" s="145"/>
      <c r="AD104" s="136" t="b">
        <f t="shared" si="5"/>
        <v>1</v>
      </c>
      <c r="AE104" s="136" t="b">
        <f t="shared" si="6"/>
        <v>1</v>
      </c>
    </row>
    <row r="105" spans="1:31">
      <c r="A105" s="57">
        <f t="shared" si="9"/>
        <v>3.1099999999999994</v>
      </c>
      <c r="B105" s="80" t="s">
        <v>61</v>
      </c>
      <c r="C105" s="83"/>
      <c r="D105" s="202"/>
      <c r="E105" s="63"/>
      <c r="F105" s="180"/>
      <c r="G105" s="215"/>
      <c r="H105" s="260"/>
      <c r="I105" s="63"/>
      <c r="J105" s="92"/>
      <c r="K105" s="64"/>
      <c r="L105" s="180"/>
      <c r="M105" s="64"/>
      <c r="N105" s="92"/>
      <c r="O105" s="57">
        <v>0.375</v>
      </c>
      <c r="P105" s="63"/>
      <c r="Q105" s="92"/>
      <c r="R105" s="63"/>
      <c r="S105" s="180"/>
      <c r="T105" s="180"/>
      <c r="U105" s="92"/>
      <c r="V105" s="180"/>
      <c r="W105" s="92"/>
      <c r="X105" s="260">
        <v>0.375</v>
      </c>
      <c r="Y105" s="215"/>
      <c r="Z105" s="92"/>
      <c r="AA105" s="180"/>
      <c r="AB105" s="92"/>
      <c r="AC105" s="145"/>
      <c r="AD105" s="136" t="b">
        <f t="shared" si="5"/>
        <v>1</v>
      </c>
      <c r="AE105" s="136" t="b">
        <f t="shared" si="6"/>
        <v>1</v>
      </c>
    </row>
    <row r="106" spans="1:31">
      <c r="A106" s="57">
        <f t="shared" si="9"/>
        <v>3.1199999999999992</v>
      </c>
      <c r="B106" s="80" t="s">
        <v>62</v>
      </c>
      <c r="C106" s="83"/>
      <c r="D106" s="202"/>
      <c r="E106" s="63"/>
      <c r="F106" s="180"/>
      <c r="G106" s="215"/>
      <c r="H106" s="260"/>
      <c r="I106" s="63"/>
      <c r="J106" s="92"/>
      <c r="K106" s="64"/>
      <c r="L106" s="180"/>
      <c r="M106" s="64"/>
      <c r="N106" s="92"/>
      <c r="O106" s="57">
        <v>0.375</v>
      </c>
      <c r="P106" s="63"/>
      <c r="Q106" s="92"/>
      <c r="R106" s="63"/>
      <c r="S106" s="180"/>
      <c r="T106" s="180"/>
      <c r="U106" s="92"/>
      <c r="V106" s="180"/>
      <c r="W106" s="92"/>
      <c r="X106" s="260">
        <v>0.375</v>
      </c>
      <c r="Y106" s="215"/>
      <c r="Z106" s="92"/>
      <c r="AA106" s="180"/>
      <c r="AB106" s="92"/>
      <c r="AC106" s="145"/>
      <c r="AD106" s="136" t="b">
        <f t="shared" si="5"/>
        <v>1</v>
      </c>
      <c r="AE106" s="136" t="b">
        <f t="shared" si="6"/>
        <v>1</v>
      </c>
    </row>
    <row r="107" spans="1:31">
      <c r="A107" s="57">
        <f t="shared" si="9"/>
        <v>3.129999999999999</v>
      </c>
      <c r="B107" s="80" t="s">
        <v>63</v>
      </c>
      <c r="C107" s="83"/>
      <c r="D107" s="202"/>
      <c r="E107" s="63"/>
      <c r="F107" s="180"/>
      <c r="G107" s="215"/>
      <c r="H107" s="260"/>
      <c r="I107" s="63"/>
      <c r="J107" s="92"/>
      <c r="K107" s="64"/>
      <c r="L107" s="180"/>
      <c r="M107" s="64"/>
      <c r="N107" s="92"/>
      <c r="O107" s="57">
        <v>0.15</v>
      </c>
      <c r="P107" s="63"/>
      <c r="Q107" s="92"/>
      <c r="R107" s="63"/>
      <c r="S107" s="180"/>
      <c r="T107" s="180"/>
      <c r="U107" s="92"/>
      <c r="V107" s="180"/>
      <c r="W107" s="92"/>
      <c r="X107" s="260">
        <v>0.15</v>
      </c>
      <c r="Y107" s="215"/>
      <c r="Z107" s="92"/>
      <c r="AA107" s="180"/>
      <c r="AB107" s="92"/>
      <c r="AC107" s="145"/>
      <c r="AD107" s="136" t="b">
        <f t="shared" si="5"/>
        <v>1</v>
      </c>
      <c r="AE107" s="136" t="b">
        <f t="shared" si="6"/>
        <v>1</v>
      </c>
    </row>
    <row r="108" spans="1:31" ht="25.5">
      <c r="A108" s="57">
        <f t="shared" si="9"/>
        <v>3.1399999999999988</v>
      </c>
      <c r="B108" s="80" t="s">
        <v>64</v>
      </c>
      <c r="C108" s="83"/>
      <c r="D108" s="202"/>
      <c r="E108" s="63"/>
      <c r="F108" s="180"/>
      <c r="G108" s="215"/>
      <c r="H108" s="260"/>
      <c r="I108" s="63"/>
      <c r="J108" s="92"/>
      <c r="K108" s="64"/>
      <c r="L108" s="180"/>
      <c r="M108" s="64"/>
      <c r="N108" s="92"/>
      <c r="O108" s="57">
        <v>0.15</v>
      </c>
      <c r="P108" s="63"/>
      <c r="Q108" s="92"/>
      <c r="R108" s="63"/>
      <c r="S108" s="180"/>
      <c r="T108" s="180"/>
      <c r="U108" s="92"/>
      <c r="V108" s="180"/>
      <c r="W108" s="92"/>
      <c r="X108" s="260">
        <v>0.15</v>
      </c>
      <c r="Y108" s="215"/>
      <c r="Z108" s="92"/>
      <c r="AA108" s="180"/>
      <c r="AB108" s="92"/>
      <c r="AC108" s="145"/>
      <c r="AD108" s="136" t="b">
        <f t="shared" si="5"/>
        <v>1</v>
      </c>
      <c r="AE108" s="136" t="b">
        <f t="shared" si="6"/>
        <v>1</v>
      </c>
    </row>
    <row r="109" spans="1:31">
      <c r="A109" s="57">
        <f t="shared" si="9"/>
        <v>3.1499999999999986</v>
      </c>
      <c r="B109" s="80" t="s">
        <v>65</v>
      </c>
      <c r="C109" s="83"/>
      <c r="D109" s="202"/>
      <c r="E109" s="63"/>
      <c r="F109" s="180"/>
      <c r="G109" s="215"/>
      <c r="H109" s="260"/>
      <c r="I109" s="63"/>
      <c r="J109" s="92"/>
      <c r="K109" s="64"/>
      <c r="L109" s="180"/>
      <c r="M109" s="64"/>
      <c r="N109" s="92"/>
      <c r="O109" s="57"/>
      <c r="P109" s="63"/>
      <c r="Q109" s="92"/>
      <c r="R109" s="63"/>
      <c r="S109" s="180"/>
      <c r="T109" s="180"/>
      <c r="U109" s="92"/>
      <c r="V109" s="180"/>
      <c r="W109" s="92"/>
      <c r="X109" s="260"/>
      <c r="Y109" s="215"/>
      <c r="Z109" s="92"/>
      <c r="AA109" s="180"/>
      <c r="AB109" s="92"/>
      <c r="AC109" s="145"/>
      <c r="AD109" s="136" t="b">
        <f t="shared" si="5"/>
        <v>1</v>
      </c>
      <c r="AE109" s="136" t="b">
        <f t="shared" si="6"/>
        <v>1</v>
      </c>
    </row>
    <row r="110" spans="1:31">
      <c r="A110" s="57">
        <f t="shared" si="9"/>
        <v>3.1599999999999984</v>
      </c>
      <c r="B110" s="80" t="s">
        <v>66</v>
      </c>
      <c r="C110" s="83"/>
      <c r="D110" s="202"/>
      <c r="E110" s="63"/>
      <c r="F110" s="180"/>
      <c r="G110" s="215"/>
      <c r="H110" s="260"/>
      <c r="I110" s="63"/>
      <c r="J110" s="92"/>
      <c r="K110" s="64"/>
      <c r="L110" s="180"/>
      <c r="M110" s="64"/>
      <c r="N110" s="92"/>
      <c r="O110" s="57">
        <v>0.25</v>
      </c>
      <c r="P110" s="63"/>
      <c r="Q110" s="92"/>
      <c r="R110" s="63"/>
      <c r="S110" s="180"/>
      <c r="T110" s="180"/>
      <c r="U110" s="92"/>
      <c r="V110" s="180"/>
      <c r="W110" s="92"/>
      <c r="X110" s="260">
        <v>0.25</v>
      </c>
      <c r="Y110" s="215"/>
      <c r="Z110" s="92"/>
      <c r="AA110" s="180"/>
      <c r="AB110" s="92"/>
      <c r="AC110" s="145"/>
      <c r="AD110" s="136" t="b">
        <f t="shared" si="5"/>
        <v>1</v>
      </c>
      <c r="AE110" s="136" t="b">
        <f t="shared" si="6"/>
        <v>1</v>
      </c>
    </row>
    <row r="111" spans="1:31" ht="25.5">
      <c r="A111" s="57">
        <v>3.17</v>
      </c>
      <c r="B111" s="80" t="s">
        <v>67</v>
      </c>
      <c r="C111" s="83"/>
      <c r="D111" s="202"/>
      <c r="E111" s="63"/>
      <c r="F111" s="180"/>
      <c r="G111" s="215"/>
      <c r="H111" s="260"/>
      <c r="I111" s="63"/>
      <c r="J111" s="92"/>
      <c r="K111" s="64"/>
      <c r="L111" s="180"/>
      <c r="M111" s="64"/>
      <c r="N111" s="92"/>
      <c r="O111" s="57">
        <v>0.1</v>
      </c>
      <c r="P111" s="63"/>
      <c r="Q111" s="92"/>
      <c r="R111" s="63"/>
      <c r="S111" s="180"/>
      <c r="T111" s="180"/>
      <c r="U111" s="92"/>
      <c r="V111" s="180"/>
      <c r="W111" s="92"/>
      <c r="X111" s="260">
        <v>0.1</v>
      </c>
      <c r="Y111" s="215"/>
      <c r="Z111" s="92"/>
      <c r="AA111" s="180"/>
      <c r="AB111" s="92"/>
      <c r="AC111" s="145"/>
      <c r="AD111" s="136" t="b">
        <f t="shared" si="5"/>
        <v>1</v>
      </c>
      <c r="AE111" s="136" t="b">
        <f t="shared" si="6"/>
        <v>1</v>
      </c>
    </row>
    <row r="112" spans="1:31" s="283" customFormat="1">
      <c r="A112" s="265"/>
      <c r="B112" s="284" t="s">
        <v>68</v>
      </c>
      <c r="C112" s="285"/>
      <c r="D112" s="289"/>
      <c r="E112" s="285"/>
      <c r="F112" s="286"/>
      <c r="G112" s="290"/>
      <c r="H112" s="291"/>
      <c r="I112" s="285"/>
      <c r="J112" s="289"/>
      <c r="K112" s="284"/>
      <c r="L112" s="289"/>
      <c r="M112" s="284"/>
      <c r="N112" s="289"/>
      <c r="O112" s="291"/>
      <c r="P112" s="285"/>
      <c r="Q112" s="289"/>
      <c r="R112" s="285"/>
      <c r="S112" s="286"/>
      <c r="T112" s="286"/>
      <c r="U112" s="289"/>
      <c r="V112" s="286"/>
      <c r="W112" s="289"/>
      <c r="X112" s="291"/>
      <c r="Y112" s="367"/>
      <c r="Z112" s="289"/>
      <c r="AA112" s="286"/>
      <c r="AB112" s="289"/>
      <c r="AC112" s="292"/>
      <c r="AD112" s="283" t="b">
        <f t="shared" si="5"/>
        <v>1</v>
      </c>
      <c r="AE112" s="283" t="b">
        <f t="shared" si="6"/>
        <v>1</v>
      </c>
    </row>
    <row r="113" spans="1:31" s="283" customFormat="1">
      <c r="A113" s="265"/>
      <c r="B113" s="266" t="s">
        <v>69</v>
      </c>
      <c r="C113" s="267"/>
      <c r="D113" s="279"/>
      <c r="E113" s="267"/>
      <c r="F113" s="268"/>
      <c r="G113" s="280"/>
      <c r="H113" s="281"/>
      <c r="I113" s="267"/>
      <c r="J113" s="279"/>
      <c r="K113" s="266"/>
      <c r="L113" s="279"/>
      <c r="M113" s="266"/>
      <c r="N113" s="279"/>
      <c r="O113" s="281"/>
      <c r="P113" s="267"/>
      <c r="Q113" s="279"/>
      <c r="R113" s="267"/>
      <c r="S113" s="268"/>
      <c r="T113" s="268"/>
      <c r="U113" s="279"/>
      <c r="V113" s="268"/>
      <c r="W113" s="279"/>
      <c r="X113" s="281"/>
      <c r="Y113" s="366"/>
      <c r="Z113" s="279"/>
      <c r="AA113" s="268"/>
      <c r="AB113" s="279"/>
      <c r="AC113" s="282"/>
      <c r="AD113" s="283" t="b">
        <f t="shared" si="5"/>
        <v>1</v>
      </c>
      <c r="AE113" s="283" t="b">
        <f t="shared" si="6"/>
        <v>1</v>
      </c>
    </row>
    <row r="114" spans="1:31">
      <c r="A114" s="53" t="s">
        <v>101</v>
      </c>
      <c r="B114" s="84" t="s">
        <v>102</v>
      </c>
      <c r="C114" s="54"/>
      <c r="D114" s="181"/>
      <c r="E114" s="54"/>
      <c r="F114" s="181"/>
      <c r="G114" s="222"/>
      <c r="H114" s="258"/>
      <c r="I114" s="54"/>
      <c r="J114" s="52"/>
      <c r="K114" s="84"/>
      <c r="L114" s="181"/>
      <c r="M114" s="84"/>
      <c r="N114" s="52"/>
      <c r="O114" s="53"/>
      <c r="P114" s="54"/>
      <c r="Q114" s="52"/>
      <c r="R114" s="54"/>
      <c r="S114" s="181"/>
      <c r="T114" s="181"/>
      <c r="U114" s="52"/>
      <c r="V114" s="181"/>
      <c r="W114" s="52"/>
      <c r="X114" s="258"/>
      <c r="Y114" s="222"/>
      <c r="Z114" s="52"/>
      <c r="AA114" s="181"/>
      <c r="AB114" s="52"/>
      <c r="AC114" s="159"/>
      <c r="AD114" s="136" t="b">
        <f t="shared" si="5"/>
        <v>1</v>
      </c>
      <c r="AE114" s="136" t="b">
        <f t="shared" si="6"/>
        <v>1</v>
      </c>
    </row>
    <row r="115" spans="1:31">
      <c r="A115" s="57"/>
      <c r="B115" s="85" t="s">
        <v>33</v>
      </c>
      <c r="C115" s="87"/>
      <c r="D115" s="231"/>
      <c r="E115" s="87"/>
      <c r="F115" s="203"/>
      <c r="G115" s="223"/>
      <c r="H115" s="160"/>
      <c r="I115" s="87"/>
      <c r="J115" s="232"/>
      <c r="K115" s="85"/>
      <c r="L115" s="231"/>
      <c r="M115" s="85"/>
      <c r="N115" s="232"/>
      <c r="O115" s="160"/>
      <c r="P115" s="87"/>
      <c r="Q115" s="232"/>
      <c r="R115" s="87"/>
      <c r="S115" s="203"/>
      <c r="T115" s="203"/>
      <c r="U115" s="232"/>
      <c r="V115" s="203"/>
      <c r="W115" s="232"/>
      <c r="X115" s="160"/>
      <c r="Y115" s="225"/>
      <c r="Z115" s="232"/>
      <c r="AA115" s="203"/>
      <c r="AB115" s="232"/>
      <c r="AC115" s="161"/>
      <c r="AD115" s="136" t="b">
        <f t="shared" si="5"/>
        <v>1</v>
      </c>
      <c r="AE115" s="136" t="b">
        <f t="shared" si="6"/>
        <v>1</v>
      </c>
    </row>
    <row r="116" spans="1:31">
      <c r="A116" s="57">
        <v>3.18</v>
      </c>
      <c r="B116" s="88" t="s">
        <v>71</v>
      </c>
      <c r="C116" s="90"/>
      <c r="D116" s="204"/>
      <c r="E116" s="90"/>
      <c r="F116" s="204"/>
      <c r="G116" s="224"/>
      <c r="H116" s="163"/>
      <c r="I116" s="90"/>
      <c r="J116" s="236"/>
      <c r="K116" s="88"/>
      <c r="L116" s="204"/>
      <c r="M116" s="88"/>
      <c r="N116" s="236"/>
      <c r="O116" s="57">
        <v>3</v>
      </c>
      <c r="P116" s="90"/>
      <c r="Q116" s="236"/>
      <c r="R116" s="90"/>
      <c r="S116" s="204"/>
      <c r="T116" s="204"/>
      <c r="U116" s="236"/>
      <c r="V116" s="204"/>
      <c r="W116" s="236"/>
      <c r="X116" s="260">
        <v>3</v>
      </c>
      <c r="Y116" s="224"/>
      <c r="Z116" s="236"/>
      <c r="AA116" s="204"/>
      <c r="AB116" s="236"/>
      <c r="AC116" s="162"/>
      <c r="AD116" s="136" t="b">
        <f t="shared" si="5"/>
        <v>1</v>
      </c>
      <c r="AE116" s="136" t="b">
        <f t="shared" si="6"/>
        <v>1</v>
      </c>
    </row>
    <row r="117" spans="1:31">
      <c r="A117" s="57">
        <f t="shared" ref="A117:A119" si="10">+A116+0.01</f>
        <v>3.19</v>
      </c>
      <c r="B117" s="88" t="s">
        <v>72</v>
      </c>
      <c r="C117" s="90"/>
      <c r="D117" s="204"/>
      <c r="E117" s="90"/>
      <c r="F117" s="204"/>
      <c r="G117" s="224"/>
      <c r="H117" s="163"/>
      <c r="I117" s="90"/>
      <c r="J117" s="236"/>
      <c r="K117" s="88"/>
      <c r="L117" s="204"/>
      <c r="M117" s="88"/>
      <c r="N117" s="236"/>
      <c r="O117" s="57">
        <v>3.5</v>
      </c>
      <c r="P117" s="90"/>
      <c r="Q117" s="236"/>
      <c r="R117" s="90"/>
      <c r="S117" s="204"/>
      <c r="T117" s="204"/>
      <c r="U117" s="236"/>
      <c r="V117" s="204"/>
      <c r="W117" s="236"/>
      <c r="X117" s="260">
        <v>3.5</v>
      </c>
      <c r="Y117" s="224"/>
      <c r="Z117" s="236"/>
      <c r="AA117" s="204"/>
      <c r="AB117" s="236"/>
      <c r="AC117" s="162"/>
      <c r="AD117" s="136" t="b">
        <f t="shared" si="5"/>
        <v>1</v>
      </c>
      <c r="AE117" s="136" t="b">
        <f t="shared" si="6"/>
        <v>1</v>
      </c>
    </row>
    <row r="118" spans="1:31">
      <c r="A118" s="57">
        <f t="shared" si="10"/>
        <v>3.1999999999999997</v>
      </c>
      <c r="B118" s="88" t="s">
        <v>73</v>
      </c>
      <c r="C118" s="90"/>
      <c r="D118" s="204"/>
      <c r="E118" s="90"/>
      <c r="F118" s="204"/>
      <c r="G118" s="224"/>
      <c r="H118" s="163"/>
      <c r="I118" s="90"/>
      <c r="J118" s="236"/>
      <c r="K118" s="88"/>
      <c r="L118" s="204"/>
      <c r="M118" s="88"/>
      <c r="N118" s="236"/>
      <c r="O118" s="57">
        <v>0.75</v>
      </c>
      <c r="P118" s="90"/>
      <c r="Q118" s="236"/>
      <c r="R118" s="90"/>
      <c r="S118" s="204"/>
      <c r="T118" s="204"/>
      <c r="U118" s="236"/>
      <c r="V118" s="204"/>
      <c r="W118" s="236"/>
      <c r="X118" s="260">
        <v>0.75</v>
      </c>
      <c r="Y118" s="224"/>
      <c r="Z118" s="236"/>
      <c r="AA118" s="204"/>
      <c r="AB118" s="236"/>
      <c r="AC118" s="162"/>
      <c r="AD118" s="136" t="b">
        <f t="shared" si="5"/>
        <v>1</v>
      </c>
      <c r="AE118" s="136" t="b">
        <f t="shared" si="6"/>
        <v>1</v>
      </c>
    </row>
    <row r="119" spans="1:31">
      <c r="A119" s="57">
        <f t="shared" si="10"/>
        <v>3.2099999999999995</v>
      </c>
      <c r="B119" s="88" t="s">
        <v>37</v>
      </c>
      <c r="C119" s="90"/>
      <c r="D119" s="204"/>
      <c r="E119" s="90"/>
      <c r="F119" s="204"/>
      <c r="G119" s="224"/>
      <c r="H119" s="163"/>
      <c r="I119" s="90"/>
      <c r="J119" s="236"/>
      <c r="K119" s="88"/>
      <c r="L119" s="204"/>
      <c r="M119" s="88"/>
      <c r="N119" s="236"/>
      <c r="O119" s="163"/>
      <c r="P119" s="90"/>
      <c r="Q119" s="236"/>
      <c r="R119" s="90"/>
      <c r="S119" s="204"/>
      <c r="T119" s="204"/>
      <c r="U119" s="236"/>
      <c r="V119" s="204"/>
      <c r="W119" s="236"/>
      <c r="X119" s="163"/>
      <c r="Y119" s="224"/>
      <c r="Z119" s="236"/>
      <c r="AA119" s="204"/>
      <c r="AB119" s="236"/>
      <c r="AC119" s="162"/>
      <c r="AD119" s="136" t="b">
        <f t="shared" si="5"/>
        <v>1</v>
      </c>
      <c r="AE119" s="136" t="b">
        <f t="shared" si="6"/>
        <v>1</v>
      </c>
    </row>
    <row r="120" spans="1:31" s="283" customFormat="1">
      <c r="A120" s="265"/>
      <c r="B120" s="293" t="s">
        <v>74</v>
      </c>
      <c r="C120" s="294"/>
      <c r="D120" s="298"/>
      <c r="E120" s="294"/>
      <c r="F120" s="295"/>
      <c r="G120" s="299"/>
      <c r="H120" s="300"/>
      <c r="I120" s="294"/>
      <c r="J120" s="298"/>
      <c r="K120" s="293"/>
      <c r="L120" s="298"/>
      <c r="M120" s="293"/>
      <c r="N120" s="298"/>
      <c r="O120" s="300"/>
      <c r="P120" s="294"/>
      <c r="Q120" s="298"/>
      <c r="R120" s="294"/>
      <c r="S120" s="295"/>
      <c r="T120" s="295"/>
      <c r="U120" s="298"/>
      <c r="V120" s="295"/>
      <c r="W120" s="298"/>
      <c r="X120" s="300"/>
      <c r="Y120" s="368"/>
      <c r="Z120" s="298"/>
      <c r="AA120" s="295"/>
      <c r="AB120" s="298"/>
      <c r="AC120" s="301"/>
      <c r="AD120" s="283" t="b">
        <f t="shared" si="5"/>
        <v>1</v>
      </c>
      <c r="AE120" s="283" t="b">
        <f t="shared" si="6"/>
        <v>1</v>
      </c>
    </row>
    <row r="121" spans="1:31">
      <c r="A121" s="57"/>
      <c r="B121" s="91" t="s">
        <v>75</v>
      </c>
      <c r="C121" s="87"/>
      <c r="D121" s="203"/>
      <c r="E121" s="87"/>
      <c r="F121" s="203"/>
      <c r="G121" s="225"/>
      <c r="H121" s="160"/>
      <c r="I121" s="87"/>
      <c r="J121" s="232"/>
      <c r="K121" s="91"/>
      <c r="L121" s="203"/>
      <c r="M121" s="91"/>
      <c r="N121" s="232"/>
      <c r="O121" s="160"/>
      <c r="P121" s="87"/>
      <c r="Q121" s="232"/>
      <c r="R121" s="87"/>
      <c r="S121" s="203"/>
      <c r="T121" s="203"/>
      <c r="U121" s="232"/>
      <c r="V121" s="203"/>
      <c r="W121" s="232"/>
      <c r="X121" s="160"/>
      <c r="Y121" s="225"/>
      <c r="Z121" s="232"/>
      <c r="AA121" s="203"/>
      <c r="AB121" s="232"/>
      <c r="AC121" s="164"/>
      <c r="AD121" s="136" t="b">
        <f t="shared" si="5"/>
        <v>1</v>
      </c>
      <c r="AE121" s="136" t="b">
        <f t="shared" si="6"/>
        <v>1</v>
      </c>
    </row>
    <row r="122" spans="1:31">
      <c r="A122" s="57">
        <v>3.22</v>
      </c>
      <c r="B122" s="80" t="s">
        <v>76</v>
      </c>
      <c r="C122" s="83"/>
      <c r="D122" s="202"/>
      <c r="E122" s="79"/>
      <c r="F122" s="201"/>
      <c r="G122" s="220"/>
      <c r="H122" s="120"/>
      <c r="I122" s="79"/>
      <c r="J122" s="235"/>
      <c r="K122" s="77"/>
      <c r="L122" s="201"/>
      <c r="M122" s="77"/>
      <c r="N122" s="235"/>
      <c r="O122" s="57">
        <v>18</v>
      </c>
      <c r="P122" s="79"/>
      <c r="Q122" s="235"/>
      <c r="R122" s="79"/>
      <c r="S122" s="201"/>
      <c r="T122" s="201"/>
      <c r="U122" s="235"/>
      <c r="V122" s="201"/>
      <c r="W122" s="235"/>
      <c r="X122" s="260">
        <v>18</v>
      </c>
      <c r="Y122" s="220"/>
      <c r="Z122" s="235"/>
      <c r="AA122" s="201"/>
      <c r="AB122" s="235"/>
      <c r="AC122" s="156"/>
      <c r="AD122" s="136" t="b">
        <f t="shared" si="5"/>
        <v>1</v>
      </c>
      <c r="AE122" s="136" t="b">
        <f t="shared" si="6"/>
        <v>1</v>
      </c>
    </row>
    <row r="123" spans="1:31">
      <c r="A123" s="57">
        <f t="shared" ref="A123:A124" si="11">+A122+0.01</f>
        <v>3.23</v>
      </c>
      <c r="B123" s="80" t="s">
        <v>41</v>
      </c>
      <c r="C123" s="83"/>
      <c r="D123" s="202"/>
      <c r="E123" s="79"/>
      <c r="F123" s="201"/>
      <c r="G123" s="220"/>
      <c r="H123" s="120"/>
      <c r="I123" s="79"/>
      <c r="J123" s="235"/>
      <c r="K123" s="77"/>
      <c r="L123" s="201"/>
      <c r="M123" s="77"/>
      <c r="N123" s="235"/>
      <c r="O123" s="57">
        <v>1.2</v>
      </c>
      <c r="P123" s="79"/>
      <c r="Q123" s="235"/>
      <c r="R123" s="79"/>
      <c r="S123" s="201"/>
      <c r="T123" s="201"/>
      <c r="U123" s="235"/>
      <c r="V123" s="201"/>
      <c r="W123" s="235"/>
      <c r="X123" s="260">
        <v>1.2</v>
      </c>
      <c r="Y123" s="220"/>
      <c r="Z123" s="235"/>
      <c r="AA123" s="201"/>
      <c r="AB123" s="235"/>
      <c r="AC123" s="156"/>
      <c r="AD123" s="136" t="b">
        <f t="shared" si="5"/>
        <v>1</v>
      </c>
      <c r="AE123" s="136" t="b">
        <f t="shared" si="6"/>
        <v>1</v>
      </c>
    </row>
    <row r="124" spans="1:31" ht="25.5">
      <c r="A124" s="57">
        <f t="shared" si="11"/>
        <v>3.2399999999999998</v>
      </c>
      <c r="B124" s="64" t="s">
        <v>77</v>
      </c>
      <c r="C124" s="63"/>
      <c r="D124" s="180"/>
      <c r="E124" s="79"/>
      <c r="F124" s="201"/>
      <c r="G124" s="220"/>
      <c r="H124" s="120"/>
      <c r="I124" s="79"/>
      <c r="J124" s="235"/>
      <c r="K124" s="77"/>
      <c r="L124" s="201"/>
      <c r="M124" s="77"/>
      <c r="N124" s="235"/>
      <c r="O124" s="57">
        <v>1</v>
      </c>
      <c r="P124" s="79"/>
      <c r="Q124" s="235"/>
      <c r="R124" s="79"/>
      <c r="S124" s="201"/>
      <c r="T124" s="201"/>
      <c r="U124" s="235"/>
      <c r="V124" s="201"/>
      <c r="W124" s="235"/>
      <c r="X124" s="260">
        <v>1</v>
      </c>
      <c r="Y124" s="220"/>
      <c r="Z124" s="235"/>
      <c r="AA124" s="201"/>
      <c r="AB124" s="235"/>
      <c r="AC124" s="156"/>
      <c r="AD124" s="136" t="b">
        <f t="shared" si="5"/>
        <v>1</v>
      </c>
      <c r="AE124" s="136" t="b">
        <f t="shared" si="6"/>
        <v>1</v>
      </c>
    </row>
    <row r="125" spans="1:31">
      <c r="A125" s="141"/>
      <c r="B125" s="80" t="s">
        <v>78</v>
      </c>
      <c r="C125" s="83"/>
      <c r="D125" s="202"/>
      <c r="E125" s="79"/>
      <c r="F125" s="201"/>
      <c r="G125" s="220"/>
      <c r="H125" s="120"/>
      <c r="I125" s="79"/>
      <c r="J125" s="235"/>
      <c r="K125" s="77"/>
      <c r="L125" s="201"/>
      <c r="M125" s="77"/>
      <c r="N125" s="235"/>
      <c r="O125" s="157"/>
      <c r="P125" s="79"/>
      <c r="Q125" s="235"/>
      <c r="R125" s="79"/>
      <c r="S125" s="201"/>
      <c r="T125" s="201"/>
      <c r="U125" s="235"/>
      <c r="V125" s="201"/>
      <c r="W125" s="235"/>
      <c r="X125" s="157"/>
      <c r="Y125" s="220"/>
      <c r="Z125" s="235"/>
      <c r="AA125" s="201"/>
      <c r="AB125" s="235"/>
      <c r="AC125" s="156"/>
      <c r="AD125" s="136" t="b">
        <f t="shared" si="5"/>
        <v>1</v>
      </c>
      <c r="AE125" s="136" t="b">
        <f t="shared" si="6"/>
        <v>1</v>
      </c>
    </row>
    <row r="126" spans="1:31">
      <c r="A126" s="57" t="s">
        <v>44</v>
      </c>
      <c r="B126" s="64" t="s">
        <v>79</v>
      </c>
      <c r="C126" s="63"/>
      <c r="D126" s="180"/>
      <c r="E126" s="63"/>
      <c r="F126" s="180"/>
      <c r="G126" s="215"/>
      <c r="H126" s="260"/>
      <c r="I126" s="63"/>
      <c r="J126" s="92"/>
      <c r="K126" s="64"/>
      <c r="L126" s="180"/>
      <c r="M126" s="64"/>
      <c r="N126" s="92"/>
      <c r="O126" s="57">
        <v>3</v>
      </c>
      <c r="P126" s="63"/>
      <c r="Q126" s="92"/>
      <c r="R126" s="63"/>
      <c r="S126" s="180"/>
      <c r="T126" s="180"/>
      <c r="U126" s="92"/>
      <c r="V126" s="180"/>
      <c r="W126" s="92"/>
      <c r="X126" s="260">
        <v>3</v>
      </c>
      <c r="Y126" s="215"/>
      <c r="Z126" s="92"/>
      <c r="AA126" s="180"/>
      <c r="AB126" s="92"/>
      <c r="AC126" s="145"/>
      <c r="AD126" s="136" t="b">
        <f t="shared" si="5"/>
        <v>1</v>
      </c>
      <c r="AE126" s="136" t="b">
        <f t="shared" si="6"/>
        <v>1</v>
      </c>
    </row>
    <row r="127" spans="1:31" ht="25.5">
      <c r="A127" s="57" t="s">
        <v>46</v>
      </c>
      <c r="B127" s="64" t="s">
        <v>80</v>
      </c>
      <c r="C127" s="63"/>
      <c r="D127" s="180"/>
      <c r="E127" s="63"/>
      <c r="F127" s="180"/>
      <c r="G127" s="215"/>
      <c r="H127" s="260"/>
      <c r="I127" s="63"/>
      <c r="J127" s="92"/>
      <c r="K127" s="64"/>
      <c r="L127" s="180"/>
      <c r="M127" s="64"/>
      <c r="N127" s="92"/>
      <c r="O127" s="57">
        <v>3</v>
      </c>
      <c r="P127" s="63"/>
      <c r="Q127" s="92"/>
      <c r="R127" s="63"/>
      <c r="S127" s="180"/>
      <c r="T127" s="180"/>
      <c r="U127" s="92"/>
      <c r="V127" s="180"/>
      <c r="W127" s="92"/>
      <c r="X127" s="260">
        <v>3</v>
      </c>
      <c r="Y127" s="215"/>
      <c r="Z127" s="92"/>
      <c r="AA127" s="180"/>
      <c r="AB127" s="92"/>
      <c r="AC127" s="145"/>
      <c r="AD127" s="136" t="b">
        <f t="shared" si="5"/>
        <v>1</v>
      </c>
      <c r="AE127" s="136" t="b">
        <f t="shared" si="6"/>
        <v>1</v>
      </c>
    </row>
    <row r="128" spans="1:31" ht="25.5">
      <c r="A128" s="57" t="s">
        <v>48</v>
      </c>
      <c r="B128" s="64" t="s">
        <v>81</v>
      </c>
      <c r="C128" s="63"/>
      <c r="D128" s="180"/>
      <c r="E128" s="63"/>
      <c r="F128" s="180"/>
      <c r="G128" s="215"/>
      <c r="H128" s="260"/>
      <c r="I128" s="63"/>
      <c r="J128" s="92"/>
      <c r="K128" s="64"/>
      <c r="L128" s="180"/>
      <c r="M128" s="64"/>
      <c r="N128" s="92"/>
      <c r="O128" s="157">
        <v>9.6000000000000014</v>
      </c>
      <c r="P128" s="63"/>
      <c r="Q128" s="92"/>
      <c r="R128" s="63"/>
      <c r="S128" s="180"/>
      <c r="T128" s="180"/>
      <c r="U128" s="92"/>
      <c r="V128" s="180"/>
      <c r="W128" s="92"/>
      <c r="X128" s="157">
        <v>9.6000000000000014</v>
      </c>
      <c r="Y128" s="215"/>
      <c r="Z128" s="92"/>
      <c r="AA128" s="180"/>
      <c r="AB128" s="92"/>
      <c r="AC128" s="145"/>
      <c r="AD128" s="136" t="b">
        <f t="shared" si="5"/>
        <v>1</v>
      </c>
      <c r="AE128" s="136" t="b">
        <f t="shared" si="6"/>
        <v>1</v>
      </c>
    </row>
    <row r="129" spans="1:31" ht="38.25">
      <c r="A129" s="57" t="s">
        <v>50</v>
      </c>
      <c r="B129" s="64" t="s">
        <v>82</v>
      </c>
      <c r="C129" s="63"/>
      <c r="D129" s="180"/>
      <c r="E129" s="63"/>
      <c r="F129" s="180"/>
      <c r="G129" s="215"/>
      <c r="H129" s="260"/>
      <c r="I129" s="63"/>
      <c r="J129" s="92"/>
      <c r="K129" s="64"/>
      <c r="L129" s="180"/>
      <c r="M129" s="64"/>
      <c r="N129" s="92"/>
      <c r="O129" s="57">
        <v>2.88</v>
      </c>
      <c r="P129" s="63"/>
      <c r="Q129" s="92"/>
      <c r="R129" s="63"/>
      <c r="S129" s="180"/>
      <c r="T129" s="180"/>
      <c r="U129" s="92"/>
      <c r="V129" s="180"/>
      <c r="W129" s="92"/>
      <c r="X129" s="260">
        <v>2.88</v>
      </c>
      <c r="Y129" s="215"/>
      <c r="Z129" s="92"/>
      <c r="AA129" s="180"/>
      <c r="AB129" s="92"/>
      <c r="AC129" s="145"/>
      <c r="AD129" s="136" t="b">
        <f t="shared" si="5"/>
        <v>1</v>
      </c>
      <c r="AE129" s="136" t="b">
        <f t="shared" si="6"/>
        <v>1</v>
      </c>
    </row>
    <row r="130" spans="1:31" ht="25.5">
      <c r="A130" s="57" t="s">
        <v>52</v>
      </c>
      <c r="B130" s="64" t="s">
        <v>83</v>
      </c>
      <c r="C130" s="63"/>
      <c r="D130" s="180"/>
      <c r="E130" s="63"/>
      <c r="F130" s="180"/>
      <c r="G130" s="215"/>
      <c r="H130" s="260"/>
      <c r="I130" s="63"/>
      <c r="J130" s="92"/>
      <c r="K130" s="64"/>
      <c r="L130" s="180"/>
      <c r="M130" s="64"/>
      <c r="N130" s="92"/>
      <c r="O130" s="57">
        <v>1.5</v>
      </c>
      <c r="P130" s="63"/>
      <c r="Q130" s="92"/>
      <c r="R130" s="63"/>
      <c r="S130" s="180"/>
      <c r="T130" s="180"/>
      <c r="U130" s="92"/>
      <c r="V130" s="180"/>
      <c r="W130" s="92"/>
      <c r="X130" s="260">
        <v>1.5</v>
      </c>
      <c r="Y130" s="215"/>
      <c r="Z130" s="92"/>
      <c r="AA130" s="180"/>
      <c r="AB130" s="92"/>
      <c r="AC130" s="145"/>
      <c r="AD130" s="136" t="b">
        <f t="shared" si="5"/>
        <v>1</v>
      </c>
      <c r="AE130" s="136" t="b">
        <f t="shared" si="6"/>
        <v>1</v>
      </c>
    </row>
    <row r="131" spans="1:31">
      <c r="A131" s="57" t="s">
        <v>54</v>
      </c>
      <c r="B131" s="64" t="s">
        <v>53</v>
      </c>
      <c r="C131" s="63"/>
      <c r="D131" s="180"/>
      <c r="E131" s="63"/>
      <c r="F131" s="180"/>
      <c r="G131" s="215"/>
      <c r="H131" s="260"/>
      <c r="I131" s="63"/>
      <c r="J131" s="92"/>
      <c r="K131" s="64"/>
      <c r="L131" s="180"/>
      <c r="M131" s="64"/>
      <c r="N131" s="92"/>
      <c r="O131" s="57">
        <v>1.2000000000000002</v>
      </c>
      <c r="P131" s="63"/>
      <c r="Q131" s="92"/>
      <c r="R131" s="63"/>
      <c r="S131" s="180"/>
      <c r="T131" s="180"/>
      <c r="U131" s="92"/>
      <c r="V131" s="180"/>
      <c r="W131" s="92"/>
      <c r="X131" s="260">
        <v>1.2000000000000002</v>
      </c>
      <c r="Y131" s="215"/>
      <c r="Z131" s="92"/>
      <c r="AA131" s="180"/>
      <c r="AB131" s="92"/>
      <c r="AC131" s="145"/>
      <c r="AD131" s="136" t="b">
        <f t="shared" si="5"/>
        <v>1</v>
      </c>
      <c r="AE131" s="136" t="b">
        <f t="shared" si="6"/>
        <v>1</v>
      </c>
    </row>
    <row r="132" spans="1:31" ht="25.5">
      <c r="A132" s="57">
        <v>3.25</v>
      </c>
      <c r="B132" s="64" t="s">
        <v>84</v>
      </c>
      <c r="C132" s="63"/>
      <c r="D132" s="180"/>
      <c r="E132" s="63"/>
      <c r="F132" s="180"/>
      <c r="G132" s="215"/>
      <c r="H132" s="260"/>
      <c r="I132" s="63"/>
      <c r="J132" s="92"/>
      <c r="K132" s="64"/>
      <c r="L132" s="180"/>
      <c r="M132" s="64"/>
      <c r="N132" s="92"/>
      <c r="O132" s="57">
        <v>1.2000000000000002</v>
      </c>
      <c r="P132" s="63"/>
      <c r="Q132" s="92"/>
      <c r="R132" s="63"/>
      <c r="S132" s="180"/>
      <c r="T132" s="180"/>
      <c r="U132" s="92"/>
      <c r="V132" s="180"/>
      <c r="W132" s="92"/>
      <c r="X132" s="260">
        <v>1.2000000000000002</v>
      </c>
      <c r="Y132" s="215"/>
      <c r="Z132" s="92"/>
      <c r="AA132" s="180"/>
      <c r="AB132" s="92"/>
      <c r="AC132" s="145"/>
      <c r="AD132" s="136" t="b">
        <f t="shared" si="5"/>
        <v>1</v>
      </c>
      <c r="AE132" s="136" t="b">
        <f t="shared" si="6"/>
        <v>1</v>
      </c>
    </row>
    <row r="133" spans="1:31" ht="25.5">
      <c r="A133" s="57">
        <f t="shared" ref="A133:A141" si="12">+A132+0.01</f>
        <v>3.26</v>
      </c>
      <c r="B133" s="64" t="s">
        <v>86</v>
      </c>
      <c r="C133" s="63"/>
      <c r="D133" s="180"/>
      <c r="E133" s="63"/>
      <c r="F133" s="180"/>
      <c r="G133" s="215"/>
      <c r="H133" s="260"/>
      <c r="I133" s="63"/>
      <c r="J133" s="92"/>
      <c r="K133" s="64"/>
      <c r="L133" s="180"/>
      <c r="M133" s="64"/>
      <c r="N133" s="92"/>
      <c r="O133" s="57">
        <v>1.7999999999999998</v>
      </c>
      <c r="P133" s="63"/>
      <c r="Q133" s="92"/>
      <c r="R133" s="63"/>
      <c r="S133" s="180"/>
      <c r="T133" s="180"/>
      <c r="U133" s="92"/>
      <c r="V133" s="180"/>
      <c r="W133" s="92"/>
      <c r="X133" s="260">
        <v>1.7999999999999998</v>
      </c>
      <c r="Y133" s="215"/>
      <c r="Z133" s="92"/>
      <c r="AA133" s="180"/>
      <c r="AB133" s="92"/>
      <c r="AC133" s="145"/>
      <c r="AD133" s="136" t="b">
        <f t="shared" si="5"/>
        <v>1</v>
      </c>
      <c r="AE133" s="136" t="b">
        <f t="shared" si="6"/>
        <v>1</v>
      </c>
    </row>
    <row r="134" spans="1:31">
      <c r="A134" s="57">
        <f t="shared" si="12"/>
        <v>3.2699999999999996</v>
      </c>
      <c r="B134" s="77" t="s">
        <v>87</v>
      </c>
      <c r="C134" s="79"/>
      <c r="D134" s="201"/>
      <c r="E134" s="63"/>
      <c r="F134" s="180"/>
      <c r="G134" s="215"/>
      <c r="H134" s="260"/>
      <c r="I134" s="63"/>
      <c r="J134" s="92"/>
      <c r="K134" s="64"/>
      <c r="L134" s="180"/>
      <c r="M134" s="64"/>
      <c r="N134" s="92"/>
      <c r="O134" s="57">
        <v>1</v>
      </c>
      <c r="P134" s="63"/>
      <c r="Q134" s="92"/>
      <c r="R134" s="63"/>
      <c r="S134" s="180"/>
      <c r="T134" s="180"/>
      <c r="U134" s="92"/>
      <c r="V134" s="180"/>
      <c r="W134" s="92"/>
      <c r="X134" s="260">
        <v>1</v>
      </c>
      <c r="Y134" s="215"/>
      <c r="Z134" s="92"/>
      <c r="AA134" s="180"/>
      <c r="AB134" s="92"/>
      <c r="AC134" s="145"/>
      <c r="AD134" s="136" t="b">
        <f t="shared" si="5"/>
        <v>1</v>
      </c>
      <c r="AE134" s="136" t="b">
        <f t="shared" si="6"/>
        <v>1</v>
      </c>
    </row>
    <row r="135" spans="1:31" ht="25.5">
      <c r="A135" s="57">
        <f t="shared" si="12"/>
        <v>3.2799999999999994</v>
      </c>
      <c r="B135" s="77" t="s">
        <v>88</v>
      </c>
      <c r="C135" s="79"/>
      <c r="D135" s="201"/>
      <c r="E135" s="63"/>
      <c r="F135" s="180"/>
      <c r="G135" s="215"/>
      <c r="H135" s="260"/>
      <c r="I135" s="63"/>
      <c r="J135" s="92"/>
      <c r="K135" s="64"/>
      <c r="L135" s="180"/>
      <c r="M135" s="64"/>
      <c r="N135" s="92"/>
      <c r="O135" s="57">
        <v>1</v>
      </c>
      <c r="P135" s="63"/>
      <c r="Q135" s="92"/>
      <c r="R135" s="63"/>
      <c r="S135" s="180"/>
      <c r="T135" s="180"/>
      <c r="U135" s="92"/>
      <c r="V135" s="180"/>
      <c r="W135" s="92"/>
      <c r="X135" s="260">
        <v>1</v>
      </c>
      <c r="Y135" s="215"/>
      <c r="Z135" s="92"/>
      <c r="AA135" s="180"/>
      <c r="AB135" s="92"/>
      <c r="AC135" s="145"/>
      <c r="AD135" s="136" t="b">
        <f t="shared" si="5"/>
        <v>1</v>
      </c>
      <c r="AE135" s="136" t="b">
        <f t="shared" si="6"/>
        <v>1</v>
      </c>
    </row>
    <row r="136" spans="1:31" ht="25.5">
      <c r="A136" s="57">
        <f t="shared" si="12"/>
        <v>3.2899999999999991</v>
      </c>
      <c r="B136" s="77" t="s">
        <v>89</v>
      </c>
      <c r="C136" s="79"/>
      <c r="D136" s="201"/>
      <c r="E136" s="63"/>
      <c r="F136" s="180"/>
      <c r="G136" s="215"/>
      <c r="H136" s="260"/>
      <c r="I136" s="63"/>
      <c r="J136" s="92"/>
      <c r="K136" s="64"/>
      <c r="L136" s="180"/>
      <c r="M136" s="64"/>
      <c r="N136" s="92"/>
      <c r="O136" s="57">
        <v>1.25</v>
      </c>
      <c r="P136" s="63"/>
      <c r="Q136" s="92"/>
      <c r="R136" s="63"/>
      <c r="S136" s="180"/>
      <c r="T136" s="180"/>
      <c r="U136" s="92"/>
      <c r="V136" s="180"/>
      <c r="W136" s="92"/>
      <c r="X136" s="260">
        <v>1.25</v>
      </c>
      <c r="Y136" s="215"/>
      <c r="Z136" s="92"/>
      <c r="AA136" s="180"/>
      <c r="AB136" s="92"/>
      <c r="AC136" s="145"/>
      <c r="AD136" s="136" t="b">
        <f t="shared" si="5"/>
        <v>1</v>
      </c>
      <c r="AE136" s="136" t="b">
        <f t="shared" si="6"/>
        <v>1</v>
      </c>
    </row>
    <row r="137" spans="1:31">
      <c r="A137" s="57">
        <f t="shared" si="12"/>
        <v>3.2999999999999989</v>
      </c>
      <c r="B137" s="77" t="s">
        <v>90</v>
      </c>
      <c r="C137" s="79"/>
      <c r="D137" s="201"/>
      <c r="E137" s="63"/>
      <c r="F137" s="180"/>
      <c r="G137" s="215"/>
      <c r="H137" s="260"/>
      <c r="I137" s="63"/>
      <c r="J137" s="92"/>
      <c r="K137" s="64"/>
      <c r="L137" s="180"/>
      <c r="M137" s="64"/>
      <c r="N137" s="92"/>
      <c r="O137" s="57">
        <v>0.75</v>
      </c>
      <c r="P137" s="63"/>
      <c r="Q137" s="92"/>
      <c r="R137" s="63"/>
      <c r="S137" s="180"/>
      <c r="T137" s="180"/>
      <c r="U137" s="92"/>
      <c r="V137" s="180"/>
      <c r="W137" s="92"/>
      <c r="X137" s="260">
        <v>0.75</v>
      </c>
      <c r="Y137" s="215"/>
      <c r="Z137" s="92"/>
      <c r="AA137" s="180"/>
      <c r="AB137" s="92"/>
      <c r="AC137" s="145"/>
      <c r="AD137" s="136" t="b">
        <f t="shared" si="5"/>
        <v>1</v>
      </c>
      <c r="AE137" s="136" t="b">
        <f t="shared" si="6"/>
        <v>1</v>
      </c>
    </row>
    <row r="138" spans="1:31">
      <c r="A138" s="57">
        <f t="shared" si="12"/>
        <v>3.3099999999999987</v>
      </c>
      <c r="B138" s="77" t="s">
        <v>91</v>
      </c>
      <c r="C138" s="79"/>
      <c r="D138" s="201"/>
      <c r="E138" s="63"/>
      <c r="F138" s="180"/>
      <c r="G138" s="215"/>
      <c r="H138" s="260"/>
      <c r="I138" s="63"/>
      <c r="J138" s="92"/>
      <c r="K138" s="64"/>
      <c r="L138" s="180"/>
      <c r="M138" s="64"/>
      <c r="N138" s="92"/>
      <c r="O138" s="57">
        <v>0.75</v>
      </c>
      <c r="P138" s="63"/>
      <c r="Q138" s="92"/>
      <c r="R138" s="63"/>
      <c r="S138" s="180"/>
      <c r="T138" s="180"/>
      <c r="U138" s="92"/>
      <c r="V138" s="180"/>
      <c r="W138" s="92"/>
      <c r="X138" s="260">
        <v>0.75</v>
      </c>
      <c r="Y138" s="215"/>
      <c r="Z138" s="92"/>
      <c r="AA138" s="180"/>
      <c r="AB138" s="92"/>
      <c r="AC138" s="145"/>
      <c r="AD138" s="136" t="b">
        <f t="shared" si="5"/>
        <v>1</v>
      </c>
      <c r="AE138" s="136" t="b">
        <f t="shared" si="6"/>
        <v>1</v>
      </c>
    </row>
    <row r="139" spans="1:31">
      <c r="A139" s="57">
        <f t="shared" si="12"/>
        <v>3.3199999999999985</v>
      </c>
      <c r="B139" s="77" t="s">
        <v>92</v>
      </c>
      <c r="C139" s="79"/>
      <c r="D139" s="201"/>
      <c r="E139" s="63"/>
      <c r="F139" s="180"/>
      <c r="G139" s="215"/>
      <c r="H139" s="260"/>
      <c r="I139" s="63"/>
      <c r="J139" s="92"/>
      <c r="K139" s="64"/>
      <c r="L139" s="180"/>
      <c r="M139" s="64"/>
      <c r="N139" s="92"/>
      <c r="O139" s="57">
        <v>0.2</v>
      </c>
      <c r="P139" s="63"/>
      <c r="Q139" s="92"/>
      <c r="R139" s="63"/>
      <c r="S139" s="180"/>
      <c r="T139" s="180"/>
      <c r="U139" s="92"/>
      <c r="V139" s="180"/>
      <c r="W139" s="92"/>
      <c r="X139" s="260">
        <v>0.2</v>
      </c>
      <c r="Y139" s="215"/>
      <c r="Z139" s="92"/>
      <c r="AA139" s="180"/>
      <c r="AB139" s="92"/>
      <c r="AC139" s="145"/>
      <c r="AD139" s="136" t="b">
        <f t="shared" ref="AD139:AD202" si="13">+O139*P139=Q139</f>
        <v>1</v>
      </c>
      <c r="AE139" s="136" t="b">
        <f t="shared" ref="AE139:AE202" si="14">+L139+N139+Q139=S139</f>
        <v>1</v>
      </c>
    </row>
    <row r="140" spans="1:31" ht="25.5">
      <c r="A140" s="57">
        <f t="shared" si="12"/>
        <v>3.3299999999999983</v>
      </c>
      <c r="B140" s="77" t="s">
        <v>93</v>
      </c>
      <c r="C140" s="79"/>
      <c r="D140" s="201"/>
      <c r="E140" s="63"/>
      <c r="F140" s="180"/>
      <c r="G140" s="215"/>
      <c r="H140" s="260"/>
      <c r="I140" s="63"/>
      <c r="J140" s="92"/>
      <c r="K140" s="64"/>
      <c r="L140" s="180"/>
      <c r="M140" s="64"/>
      <c r="N140" s="92"/>
      <c r="O140" s="57">
        <v>0.2</v>
      </c>
      <c r="P140" s="63"/>
      <c r="Q140" s="92"/>
      <c r="R140" s="63"/>
      <c r="S140" s="180"/>
      <c r="T140" s="180"/>
      <c r="U140" s="92"/>
      <c r="V140" s="180"/>
      <c r="W140" s="92"/>
      <c r="X140" s="260">
        <v>0.2</v>
      </c>
      <c r="Y140" s="215"/>
      <c r="Z140" s="92"/>
      <c r="AA140" s="180"/>
      <c r="AB140" s="92"/>
      <c r="AC140" s="145"/>
      <c r="AD140" s="136" t="b">
        <f t="shared" si="13"/>
        <v>1</v>
      </c>
      <c r="AE140" s="136" t="b">
        <f t="shared" si="14"/>
        <v>1</v>
      </c>
    </row>
    <row r="141" spans="1:31">
      <c r="A141" s="57">
        <f t="shared" si="12"/>
        <v>3.3399999999999981</v>
      </c>
      <c r="B141" s="77" t="s">
        <v>94</v>
      </c>
      <c r="C141" s="79"/>
      <c r="D141" s="201"/>
      <c r="E141" s="63"/>
      <c r="F141" s="180"/>
      <c r="G141" s="215"/>
      <c r="H141" s="260"/>
      <c r="I141" s="63"/>
      <c r="J141" s="92"/>
      <c r="K141" s="64"/>
      <c r="L141" s="180"/>
      <c r="M141" s="64"/>
      <c r="N141" s="92"/>
      <c r="O141" s="57"/>
      <c r="P141" s="63"/>
      <c r="Q141" s="92"/>
      <c r="R141" s="63"/>
      <c r="S141" s="180"/>
      <c r="T141" s="180"/>
      <c r="U141" s="92"/>
      <c r="V141" s="180"/>
      <c r="W141" s="92"/>
      <c r="X141" s="260"/>
      <c r="Y141" s="215"/>
      <c r="Z141" s="92"/>
      <c r="AA141" s="180"/>
      <c r="AB141" s="92"/>
      <c r="AC141" s="145"/>
      <c r="AD141" s="136" t="b">
        <f t="shared" si="13"/>
        <v>1</v>
      </c>
      <c r="AE141" s="136" t="b">
        <f t="shared" si="14"/>
        <v>1</v>
      </c>
    </row>
    <row r="142" spans="1:31">
      <c r="A142" s="57">
        <v>3.35</v>
      </c>
      <c r="B142" s="77" t="s">
        <v>95</v>
      </c>
      <c r="C142" s="79"/>
      <c r="D142" s="201"/>
      <c r="E142" s="63"/>
      <c r="F142" s="180"/>
      <c r="G142" s="215"/>
      <c r="H142" s="260"/>
      <c r="I142" s="63"/>
      <c r="J142" s="92"/>
      <c r="K142" s="64"/>
      <c r="L142" s="180"/>
      <c r="M142" s="64"/>
      <c r="N142" s="92"/>
      <c r="O142" s="57">
        <v>0.5</v>
      </c>
      <c r="P142" s="63"/>
      <c r="Q142" s="92"/>
      <c r="R142" s="63"/>
      <c r="S142" s="180"/>
      <c r="T142" s="180"/>
      <c r="U142" s="92"/>
      <c r="V142" s="180"/>
      <c r="W142" s="92"/>
      <c r="X142" s="260">
        <v>0.5</v>
      </c>
      <c r="Y142" s="215"/>
      <c r="Z142" s="92"/>
      <c r="AA142" s="180"/>
      <c r="AB142" s="92"/>
      <c r="AC142" s="145"/>
      <c r="AD142" s="136" t="b">
        <f t="shared" si="13"/>
        <v>1</v>
      </c>
      <c r="AE142" s="136" t="b">
        <f t="shared" si="14"/>
        <v>1</v>
      </c>
    </row>
    <row r="143" spans="1:31" ht="25.5">
      <c r="A143" s="57">
        <v>3.36</v>
      </c>
      <c r="B143" s="77" t="s">
        <v>96</v>
      </c>
      <c r="C143" s="79"/>
      <c r="D143" s="201"/>
      <c r="E143" s="63"/>
      <c r="F143" s="180"/>
      <c r="G143" s="215"/>
      <c r="H143" s="260"/>
      <c r="I143" s="63"/>
      <c r="J143" s="92"/>
      <c r="K143" s="64"/>
      <c r="L143" s="180"/>
      <c r="M143" s="64"/>
      <c r="N143" s="92"/>
      <c r="O143" s="57">
        <v>0.2</v>
      </c>
      <c r="P143" s="63"/>
      <c r="Q143" s="92"/>
      <c r="R143" s="63"/>
      <c r="S143" s="180"/>
      <c r="T143" s="180"/>
      <c r="U143" s="92"/>
      <c r="V143" s="180"/>
      <c r="W143" s="92"/>
      <c r="X143" s="260">
        <v>0.2</v>
      </c>
      <c r="Y143" s="215"/>
      <c r="Z143" s="92"/>
      <c r="AA143" s="180"/>
      <c r="AB143" s="92"/>
      <c r="AC143" s="145"/>
      <c r="AD143" s="136" t="b">
        <f t="shared" si="13"/>
        <v>1</v>
      </c>
      <c r="AE143" s="136" t="b">
        <f t="shared" si="14"/>
        <v>1</v>
      </c>
    </row>
    <row r="144" spans="1:31" s="283" customFormat="1">
      <c r="A144" s="265"/>
      <c r="B144" s="302" t="s">
        <v>68</v>
      </c>
      <c r="C144" s="304"/>
      <c r="D144" s="308"/>
      <c r="E144" s="304"/>
      <c r="F144" s="305"/>
      <c r="G144" s="309"/>
      <c r="H144" s="310"/>
      <c r="I144" s="304"/>
      <c r="J144" s="308"/>
      <c r="K144" s="302"/>
      <c r="L144" s="308"/>
      <c r="M144" s="302"/>
      <c r="N144" s="308"/>
      <c r="O144" s="310"/>
      <c r="P144" s="304"/>
      <c r="Q144" s="308"/>
      <c r="R144" s="304"/>
      <c r="S144" s="305"/>
      <c r="T144" s="305"/>
      <c r="U144" s="308"/>
      <c r="V144" s="305"/>
      <c r="W144" s="308"/>
      <c r="X144" s="310"/>
      <c r="Y144" s="320"/>
      <c r="Z144" s="308"/>
      <c r="AA144" s="305"/>
      <c r="AB144" s="308"/>
      <c r="AC144" s="311"/>
      <c r="AD144" s="283" t="b">
        <f t="shared" si="13"/>
        <v>1</v>
      </c>
      <c r="AE144" s="283" t="b">
        <f t="shared" si="14"/>
        <v>1</v>
      </c>
    </row>
    <row r="145" spans="1:36">
      <c r="A145" s="57"/>
      <c r="B145" s="58" t="s">
        <v>97</v>
      </c>
      <c r="C145" s="54"/>
      <c r="D145" s="169"/>
      <c r="E145" s="54"/>
      <c r="F145" s="181"/>
      <c r="G145" s="213"/>
      <c r="H145" s="258"/>
      <c r="I145" s="54"/>
      <c r="J145" s="52"/>
      <c r="K145" s="58"/>
      <c r="L145" s="169"/>
      <c r="M145" s="58"/>
      <c r="N145" s="52"/>
      <c r="O145" s="53"/>
      <c r="P145" s="54"/>
      <c r="Q145" s="52"/>
      <c r="R145" s="54"/>
      <c r="S145" s="181"/>
      <c r="T145" s="181"/>
      <c r="U145" s="52"/>
      <c r="V145" s="181"/>
      <c r="W145" s="52"/>
      <c r="X145" s="258"/>
      <c r="Y145" s="222"/>
      <c r="Z145" s="52"/>
      <c r="AA145" s="181"/>
      <c r="AB145" s="52"/>
      <c r="AC145" s="140"/>
      <c r="AD145" s="136" t="b">
        <f t="shared" si="13"/>
        <v>1</v>
      </c>
      <c r="AE145" s="136" t="b">
        <f t="shared" si="14"/>
        <v>1</v>
      </c>
    </row>
    <row r="146" spans="1:36">
      <c r="A146" s="57"/>
      <c r="B146" s="84" t="s">
        <v>103</v>
      </c>
      <c r="C146" s="54"/>
      <c r="D146" s="181"/>
      <c r="E146" s="54"/>
      <c r="F146" s="181"/>
      <c r="G146" s="222"/>
      <c r="H146" s="258"/>
      <c r="I146" s="54"/>
      <c r="J146" s="52"/>
      <c r="K146" s="84"/>
      <c r="L146" s="181"/>
      <c r="M146" s="84"/>
      <c r="N146" s="52"/>
      <c r="O146" s="53"/>
      <c r="P146" s="54"/>
      <c r="Q146" s="52"/>
      <c r="R146" s="54"/>
      <c r="S146" s="181"/>
      <c r="T146" s="181"/>
      <c r="U146" s="52"/>
      <c r="V146" s="181"/>
      <c r="W146" s="52"/>
      <c r="X146" s="258"/>
      <c r="Y146" s="222"/>
      <c r="Z146" s="52"/>
      <c r="AA146" s="181"/>
      <c r="AB146" s="52"/>
      <c r="AC146" s="159"/>
      <c r="AD146" s="136" t="b">
        <f t="shared" si="13"/>
        <v>1</v>
      </c>
      <c r="AE146" s="136" t="b">
        <f t="shared" si="14"/>
        <v>1</v>
      </c>
    </row>
    <row r="147" spans="1:36">
      <c r="A147" s="60">
        <v>4</v>
      </c>
      <c r="B147" s="58" t="s">
        <v>104</v>
      </c>
      <c r="C147" s="54"/>
      <c r="D147" s="169"/>
      <c r="E147" s="54"/>
      <c r="F147" s="181"/>
      <c r="G147" s="213"/>
      <c r="H147" s="258"/>
      <c r="I147" s="54"/>
      <c r="J147" s="52"/>
      <c r="K147" s="58"/>
      <c r="L147" s="169"/>
      <c r="M147" s="58"/>
      <c r="N147" s="52"/>
      <c r="O147" s="53"/>
      <c r="P147" s="54"/>
      <c r="Q147" s="52"/>
      <c r="R147" s="54"/>
      <c r="S147" s="181"/>
      <c r="T147" s="181"/>
      <c r="U147" s="52"/>
      <c r="V147" s="181"/>
      <c r="W147" s="52"/>
      <c r="X147" s="258"/>
      <c r="Y147" s="222"/>
      <c r="Z147" s="52"/>
      <c r="AA147" s="181"/>
      <c r="AB147" s="52"/>
      <c r="AC147" s="140"/>
      <c r="AD147" s="136" t="b">
        <f t="shared" si="13"/>
        <v>1</v>
      </c>
      <c r="AE147" s="136" t="b">
        <f t="shared" si="14"/>
        <v>1</v>
      </c>
    </row>
    <row r="148" spans="1:36">
      <c r="A148" s="57">
        <v>4.01</v>
      </c>
      <c r="B148" s="62" t="s">
        <v>105</v>
      </c>
      <c r="C148" s="63"/>
      <c r="D148" s="167"/>
      <c r="E148" s="63"/>
      <c r="F148" s="180"/>
      <c r="G148" s="214"/>
      <c r="H148" s="260"/>
      <c r="I148" s="63"/>
      <c r="J148" s="92"/>
      <c r="K148" s="62"/>
      <c r="L148" s="167"/>
      <c r="M148" s="62"/>
      <c r="N148" s="92"/>
      <c r="O148" s="57">
        <v>0.03</v>
      </c>
      <c r="P148" s="63"/>
      <c r="Q148" s="92"/>
      <c r="R148" s="63"/>
      <c r="S148" s="180"/>
      <c r="T148" s="180"/>
      <c r="U148" s="92"/>
      <c r="V148" s="180"/>
      <c r="W148" s="92"/>
      <c r="X148" s="260">
        <v>0.03</v>
      </c>
      <c r="Y148" s="215"/>
      <c r="Z148" s="92"/>
      <c r="AA148" s="180"/>
      <c r="AB148" s="92"/>
      <c r="AC148" s="144"/>
      <c r="AD148" s="136" t="b">
        <f t="shared" si="13"/>
        <v>1</v>
      </c>
      <c r="AE148" s="136" t="b">
        <f t="shared" si="14"/>
        <v>1</v>
      </c>
    </row>
    <row r="149" spans="1:36" ht="25.5">
      <c r="A149" s="57">
        <v>4.0199999999999996</v>
      </c>
      <c r="B149" s="62" t="s">
        <v>106</v>
      </c>
      <c r="C149" s="63"/>
      <c r="D149" s="167"/>
      <c r="E149" s="63"/>
      <c r="F149" s="180"/>
      <c r="G149" s="214"/>
      <c r="H149" s="260"/>
      <c r="I149" s="63"/>
      <c r="J149" s="92"/>
      <c r="K149" s="62"/>
      <c r="L149" s="167"/>
      <c r="M149" s="62"/>
      <c r="N149" s="92"/>
      <c r="O149" s="57">
        <v>0.03</v>
      </c>
      <c r="P149" s="63"/>
      <c r="Q149" s="92"/>
      <c r="R149" s="63"/>
      <c r="S149" s="180"/>
      <c r="T149" s="180"/>
      <c r="U149" s="92"/>
      <c r="V149" s="180"/>
      <c r="W149" s="92"/>
      <c r="X149" s="260">
        <v>0.03</v>
      </c>
      <c r="Y149" s="215"/>
      <c r="Z149" s="92"/>
      <c r="AA149" s="180"/>
      <c r="AB149" s="92"/>
      <c r="AC149" s="144"/>
      <c r="AD149" s="136" t="b">
        <f t="shared" si="13"/>
        <v>1</v>
      </c>
      <c r="AE149" s="136" t="b">
        <f t="shared" si="14"/>
        <v>1</v>
      </c>
    </row>
    <row r="150" spans="1:36" s="283" customFormat="1">
      <c r="A150" s="265"/>
      <c r="B150" s="302" t="s">
        <v>107</v>
      </c>
      <c r="C150" s="304"/>
      <c r="D150" s="308"/>
      <c r="E150" s="304"/>
      <c r="F150" s="305"/>
      <c r="G150" s="309"/>
      <c r="H150" s="310"/>
      <c r="I150" s="304"/>
      <c r="J150" s="308"/>
      <c r="K150" s="302"/>
      <c r="L150" s="308"/>
      <c r="M150" s="302"/>
      <c r="N150" s="308"/>
      <c r="O150" s="310"/>
      <c r="P150" s="304"/>
      <c r="Q150" s="308"/>
      <c r="R150" s="304"/>
      <c r="S150" s="305"/>
      <c r="T150" s="305"/>
      <c r="U150" s="308"/>
      <c r="V150" s="305"/>
      <c r="W150" s="308"/>
      <c r="X150" s="310"/>
      <c r="Y150" s="320"/>
      <c r="Z150" s="308"/>
      <c r="AA150" s="305"/>
      <c r="AB150" s="308"/>
      <c r="AC150" s="311"/>
      <c r="AD150" s="283" t="b">
        <f t="shared" si="13"/>
        <v>1</v>
      </c>
      <c r="AE150" s="283" t="b">
        <f t="shared" si="14"/>
        <v>1</v>
      </c>
    </row>
    <row r="151" spans="1:36" ht="51">
      <c r="A151" s="60">
        <v>5</v>
      </c>
      <c r="B151" s="58" t="s">
        <v>108</v>
      </c>
      <c r="C151" s="54"/>
      <c r="D151" s="169"/>
      <c r="E151" s="54"/>
      <c r="F151" s="181"/>
      <c r="G151" s="213"/>
      <c r="H151" s="258"/>
      <c r="I151" s="54"/>
      <c r="J151" s="52"/>
      <c r="K151" s="58"/>
      <c r="L151" s="169"/>
      <c r="M151" s="58"/>
      <c r="N151" s="52"/>
      <c r="O151" s="53"/>
      <c r="P151" s="54"/>
      <c r="Q151" s="52"/>
      <c r="R151" s="54"/>
      <c r="S151" s="181"/>
      <c r="T151" s="181"/>
      <c r="U151" s="52"/>
      <c r="V151" s="181"/>
      <c r="W151" s="52"/>
      <c r="X151" s="258"/>
      <c r="Y151" s="222"/>
      <c r="Z151" s="52"/>
      <c r="AA151" s="181"/>
      <c r="AB151" s="52"/>
      <c r="AC151" s="140"/>
      <c r="AD151" s="136" t="b">
        <f t="shared" si="13"/>
        <v>1</v>
      </c>
      <c r="AE151" s="136" t="b">
        <f t="shared" si="14"/>
        <v>1</v>
      </c>
    </row>
    <row r="152" spans="1:36" s="283" customFormat="1">
      <c r="A152" s="322"/>
      <c r="B152" s="312" t="s">
        <v>109</v>
      </c>
      <c r="C152" s="304"/>
      <c r="D152" s="317"/>
      <c r="E152" s="304"/>
      <c r="F152" s="305"/>
      <c r="G152" s="318"/>
      <c r="H152" s="310"/>
      <c r="I152" s="304"/>
      <c r="J152" s="308"/>
      <c r="K152" s="312"/>
      <c r="L152" s="317"/>
      <c r="M152" s="312"/>
      <c r="N152" s="308"/>
      <c r="O152" s="310"/>
      <c r="P152" s="304"/>
      <c r="Q152" s="308"/>
      <c r="R152" s="304"/>
      <c r="S152" s="305"/>
      <c r="T152" s="305"/>
      <c r="U152" s="308"/>
      <c r="V152" s="305"/>
      <c r="W152" s="308"/>
      <c r="X152" s="310"/>
      <c r="Y152" s="320"/>
      <c r="Z152" s="308"/>
      <c r="AA152" s="305"/>
      <c r="AB152" s="308"/>
      <c r="AC152" s="319"/>
      <c r="AD152" s="283" t="b">
        <f t="shared" si="13"/>
        <v>1</v>
      </c>
      <c r="AE152" s="283" t="b">
        <f t="shared" si="14"/>
        <v>1</v>
      </c>
    </row>
    <row r="153" spans="1:36" ht="25.5">
      <c r="A153" s="60">
        <f>+A151+1</f>
        <v>6</v>
      </c>
      <c r="B153" s="58" t="s">
        <v>110</v>
      </c>
      <c r="C153" s="54"/>
      <c r="D153" s="169"/>
      <c r="E153" s="54"/>
      <c r="F153" s="181"/>
      <c r="G153" s="213"/>
      <c r="H153" s="258"/>
      <c r="I153" s="54"/>
      <c r="J153" s="52"/>
      <c r="K153" s="58"/>
      <c r="L153" s="169"/>
      <c r="M153" s="58"/>
      <c r="N153" s="52"/>
      <c r="O153" s="53"/>
      <c r="P153" s="54"/>
      <c r="Q153" s="52"/>
      <c r="R153" s="54"/>
      <c r="S153" s="181"/>
      <c r="T153" s="181"/>
      <c r="U153" s="52"/>
      <c r="V153" s="181"/>
      <c r="W153" s="52"/>
      <c r="X153" s="258"/>
      <c r="Y153" s="222"/>
      <c r="Z153" s="52"/>
      <c r="AA153" s="181"/>
      <c r="AB153" s="52"/>
      <c r="AC153" s="140"/>
      <c r="AD153" s="136" t="b">
        <f t="shared" si="13"/>
        <v>1</v>
      </c>
      <c r="AE153" s="136" t="b">
        <f t="shared" si="14"/>
        <v>1</v>
      </c>
    </row>
    <row r="154" spans="1:36">
      <c r="A154" s="57">
        <v>6.01</v>
      </c>
      <c r="B154" s="84" t="s">
        <v>111</v>
      </c>
      <c r="C154" s="54"/>
      <c r="D154" s="52"/>
      <c r="E154" s="54"/>
      <c r="F154" s="181"/>
      <c r="G154" s="222"/>
      <c r="H154" s="258"/>
      <c r="I154" s="54"/>
      <c r="J154" s="52"/>
      <c r="K154" s="84"/>
      <c r="L154" s="181"/>
      <c r="M154" s="84"/>
      <c r="N154" s="52"/>
      <c r="O154" s="53"/>
      <c r="P154" s="54"/>
      <c r="Q154" s="52"/>
      <c r="R154" s="54"/>
      <c r="S154" s="181"/>
      <c r="T154" s="181"/>
      <c r="U154" s="52"/>
      <c r="V154" s="181"/>
      <c r="W154" s="52"/>
      <c r="X154" s="258"/>
      <c r="Y154" s="222"/>
      <c r="Z154" s="52"/>
      <c r="AA154" s="181"/>
      <c r="AB154" s="52"/>
      <c r="AC154" s="159"/>
      <c r="AD154" s="136" t="b">
        <f t="shared" si="13"/>
        <v>1</v>
      </c>
      <c r="AE154" s="136" t="b">
        <f t="shared" si="14"/>
        <v>1</v>
      </c>
    </row>
    <row r="155" spans="1:36">
      <c r="A155" s="57"/>
      <c r="B155" s="62" t="s">
        <v>112</v>
      </c>
      <c r="C155" s="63"/>
      <c r="D155" s="92"/>
      <c r="E155" s="63"/>
      <c r="F155" s="180"/>
      <c r="G155" s="214"/>
      <c r="H155" s="260"/>
      <c r="I155" s="63"/>
      <c r="J155" s="92"/>
      <c r="K155" s="62"/>
      <c r="L155" s="167"/>
      <c r="M155" s="62"/>
      <c r="N155" s="92"/>
      <c r="O155" s="57">
        <v>0.2</v>
      </c>
      <c r="P155" s="63"/>
      <c r="Q155" s="92"/>
      <c r="R155" s="63"/>
      <c r="S155" s="180"/>
      <c r="T155" s="180"/>
      <c r="U155" s="92"/>
      <c r="V155" s="180"/>
      <c r="W155" s="92"/>
      <c r="X155" s="260">
        <v>0.2</v>
      </c>
      <c r="Y155" s="215"/>
      <c r="Z155" s="92"/>
      <c r="AA155" s="180"/>
      <c r="AB155" s="92"/>
      <c r="AC155" s="144"/>
      <c r="AD155" s="136" t="b">
        <f t="shared" si="13"/>
        <v>1</v>
      </c>
      <c r="AE155" s="136" t="b">
        <f t="shared" si="14"/>
        <v>1</v>
      </c>
    </row>
    <row r="156" spans="1:36">
      <c r="A156" s="57"/>
      <c r="B156" s="62" t="s">
        <v>113</v>
      </c>
      <c r="C156" s="63"/>
      <c r="D156" s="92"/>
      <c r="E156" s="63"/>
      <c r="F156" s="180"/>
      <c r="G156" s="214"/>
      <c r="H156" s="260"/>
      <c r="I156" s="63"/>
      <c r="J156" s="92"/>
      <c r="K156" s="62"/>
      <c r="L156" s="167"/>
      <c r="M156" s="62"/>
      <c r="N156" s="92"/>
      <c r="O156" s="57">
        <f>0.2/12*9</f>
        <v>0.15</v>
      </c>
      <c r="P156" s="63"/>
      <c r="Q156" s="92"/>
      <c r="R156" s="63"/>
      <c r="S156" s="180"/>
      <c r="T156" s="180"/>
      <c r="U156" s="92"/>
      <c r="V156" s="180"/>
      <c r="W156" s="92"/>
      <c r="X156" s="260">
        <f>0.2/12*9</f>
        <v>0.15</v>
      </c>
      <c r="Y156" s="215"/>
      <c r="Z156" s="92"/>
      <c r="AA156" s="180"/>
      <c r="AB156" s="92"/>
      <c r="AC156" s="144"/>
      <c r="AD156" s="136" t="b">
        <f t="shared" si="13"/>
        <v>1</v>
      </c>
      <c r="AE156" s="136" t="b">
        <f t="shared" si="14"/>
        <v>1</v>
      </c>
    </row>
    <row r="157" spans="1:36">
      <c r="A157" s="57"/>
      <c r="B157" s="62" t="s">
        <v>114</v>
      </c>
      <c r="C157" s="63">
        <v>0</v>
      </c>
      <c r="D157" s="92">
        <v>0</v>
      </c>
      <c r="E157" s="63"/>
      <c r="F157" s="180">
        <v>0</v>
      </c>
      <c r="G157" s="60" t="e">
        <f>E157/C157%</f>
        <v>#DIV/0!</v>
      </c>
      <c r="H157" s="260" t="e">
        <f>F157/D157%</f>
        <v>#DIV/0!</v>
      </c>
      <c r="I157" s="63">
        <f>C157-E157</f>
        <v>0</v>
      </c>
      <c r="J157" s="92">
        <f>D157-F157</f>
        <v>0</v>
      </c>
      <c r="K157" s="62"/>
      <c r="L157" s="167"/>
      <c r="M157" s="62"/>
      <c r="N157" s="92"/>
      <c r="O157" s="57">
        <f>0.2/12*6</f>
        <v>0.1</v>
      </c>
      <c r="P157" s="63"/>
      <c r="Q157" s="92"/>
      <c r="R157" s="63"/>
      <c r="S157" s="180"/>
      <c r="T157" s="180"/>
      <c r="U157" s="92"/>
      <c r="V157" s="180"/>
      <c r="W157" s="92"/>
      <c r="X157" s="260">
        <f>0.2/12*6</f>
        <v>0.1</v>
      </c>
      <c r="Y157" s="215"/>
      <c r="Z157" s="92"/>
      <c r="AA157" s="180"/>
      <c r="AB157" s="92"/>
      <c r="AC157" s="144"/>
      <c r="AD157" s="136" t="b">
        <f t="shared" si="13"/>
        <v>1</v>
      </c>
      <c r="AE157" s="136" t="b">
        <f t="shared" si="14"/>
        <v>1</v>
      </c>
    </row>
    <row r="158" spans="1:36">
      <c r="A158" s="57"/>
      <c r="B158" s="62" t="s">
        <v>115</v>
      </c>
      <c r="C158" s="63"/>
      <c r="D158" s="92"/>
      <c r="E158" s="63"/>
      <c r="F158" s="180"/>
      <c r="G158" s="214"/>
      <c r="H158" s="260"/>
      <c r="I158" s="63"/>
      <c r="J158" s="92"/>
      <c r="K158" s="62"/>
      <c r="L158" s="167"/>
      <c r="M158" s="62"/>
      <c r="N158" s="92"/>
      <c r="O158" s="57">
        <f>0.2/12*3</f>
        <v>0.05</v>
      </c>
      <c r="P158" s="63"/>
      <c r="Q158" s="92"/>
      <c r="R158" s="63"/>
      <c r="S158" s="180"/>
      <c r="T158" s="180"/>
      <c r="U158" s="92"/>
      <c r="V158" s="180"/>
      <c r="W158" s="92"/>
      <c r="X158" s="260">
        <f>0.2/12*3</f>
        <v>0.05</v>
      </c>
      <c r="Y158" s="215"/>
      <c r="Z158" s="92"/>
      <c r="AA158" s="180"/>
      <c r="AB158" s="92"/>
      <c r="AC158" s="144"/>
      <c r="AD158" s="136" t="b">
        <f t="shared" si="13"/>
        <v>1</v>
      </c>
      <c r="AE158" s="136" t="b">
        <f t="shared" si="14"/>
        <v>1</v>
      </c>
    </row>
    <row r="159" spans="1:36" s="283" customFormat="1">
      <c r="A159" s="265"/>
      <c r="B159" s="302" t="s">
        <v>107</v>
      </c>
      <c r="C159" s="304">
        <f>SUM(C155:C158)</f>
        <v>0</v>
      </c>
      <c r="D159" s="308">
        <f>SUM(D155:D158)</f>
        <v>0</v>
      </c>
      <c r="E159" s="304">
        <f>SUM(E155:E158)</f>
        <v>0</v>
      </c>
      <c r="F159" s="308">
        <f>SUM(F155:F158)</f>
        <v>0</v>
      </c>
      <c r="G159" s="328" t="e">
        <f t="shared" ref="G159:W159" si="15">SUM(G155:G158)</f>
        <v>#DIV/0!</v>
      </c>
      <c r="H159" s="310" t="e">
        <f t="shared" si="15"/>
        <v>#DIV/0!</v>
      </c>
      <c r="I159" s="304">
        <f>SUM(I155:I158)</f>
        <v>0</v>
      </c>
      <c r="J159" s="308">
        <f>SUM(J155:J158)</f>
        <v>0</v>
      </c>
      <c r="K159" s="304">
        <f t="shared" ref="K159:N159" si="16">SUM(K155:K158)</f>
        <v>0</v>
      </c>
      <c r="L159" s="308">
        <f t="shared" si="16"/>
        <v>0</v>
      </c>
      <c r="M159" s="304">
        <f t="shared" si="16"/>
        <v>0</v>
      </c>
      <c r="N159" s="308">
        <f t="shared" si="16"/>
        <v>0</v>
      </c>
      <c r="O159" s="310">
        <f t="shared" si="15"/>
        <v>0.49999999999999994</v>
      </c>
      <c r="P159" s="304">
        <f t="shared" si="15"/>
        <v>0</v>
      </c>
      <c r="Q159" s="308">
        <f t="shared" si="15"/>
        <v>0</v>
      </c>
      <c r="R159" s="304">
        <f t="shared" si="15"/>
        <v>0</v>
      </c>
      <c r="S159" s="308">
        <f t="shared" si="15"/>
        <v>0</v>
      </c>
      <c r="T159" s="304">
        <f t="shared" si="15"/>
        <v>0</v>
      </c>
      <c r="U159" s="308">
        <f t="shared" si="15"/>
        <v>0</v>
      </c>
      <c r="V159" s="304">
        <f t="shared" si="15"/>
        <v>0</v>
      </c>
      <c r="W159" s="308">
        <f t="shared" si="15"/>
        <v>0</v>
      </c>
      <c r="X159" s="310">
        <f t="shared" ref="X159" si="17">SUM(X155:X158)</f>
        <v>0.49999999999999994</v>
      </c>
      <c r="Y159" s="328">
        <f t="shared" ref="Y159:AB159" si="18">SUM(Y155:Y158)</f>
        <v>0</v>
      </c>
      <c r="Z159" s="308">
        <f t="shared" si="18"/>
        <v>0</v>
      </c>
      <c r="AA159" s="304">
        <f t="shared" si="18"/>
        <v>0</v>
      </c>
      <c r="AB159" s="308">
        <f t="shared" si="18"/>
        <v>0</v>
      </c>
      <c r="AC159" s="308">
        <f t="shared" ref="AC159" si="19">SUM(AC154:AC158)</f>
        <v>0</v>
      </c>
      <c r="AD159" s="304">
        <f t="shared" ref="AD159" si="20">SUM(AD155:AD158)</f>
        <v>0</v>
      </c>
      <c r="AE159" s="308">
        <f t="shared" ref="AE159" si="21">SUM(AE154:AE158)</f>
        <v>0</v>
      </c>
      <c r="AG159" s="304">
        <f t="shared" ref="AG159" si="22">SUM(AG155:AG158)</f>
        <v>0</v>
      </c>
      <c r="AH159" s="308">
        <f t="shared" ref="AH159" si="23">SUM(AH154:AH158)</f>
        <v>0</v>
      </c>
      <c r="AI159" s="304">
        <f t="shared" ref="AI159" si="24">SUM(AI155:AI158)</f>
        <v>0</v>
      </c>
      <c r="AJ159" s="308">
        <f t="shared" ref="AJ159" si="25">SUM(AJ154:AJ158)</f>
        <v>0</v>
      </c>
    </row>
    <row r="160" spans="1:36">
      <c r="A160" s="57">
        <f>+A154+0.01</f>
        <v>6.02</v>
      </c>
      <c r="B160" s="58" t="s">
        <v>116</v>
      </c>
      <c r="C160" s="54"/>
      <c r="D160" s="52"/>
      <c r="E160" s="54"/>
      <c r="F160" s="181"/>
      <c r="G160" s="213"/>
      <c r="H160" s="258"/>
      <c r="I160" s="54"/>
      <c r="J160" s="52"/>
      <c r="K160" s="58"/>
      <c r="L160" s="169"/>
      <c r="M160" s="58"/>
      <c r="N160" s="52"/>
      <c r="O160" s="53"/>
      <c r="P160" s="54"/>
      <c r="Q160" s="52"/>
      <c r="R160" s="54"/>
      <c r="S160" s="181"/>
      <c r="T160" s="181"/>
      <c r="U160" s="52"/>
      <c r="V160" s="181"/>
      <c r="W160" s="52"/>
      <c r="X160" s="258"/>
      <c r="Y160" s="222"/>
      <c r="Z160" s="52"/>
      <c r="AA160" s="181"/>
      <c r="AB160" s="52"/>
      <c r="AC160" s="140"/>
      <c r="AD160" s="136" t="b">
        <f t="shared" si="13"/>
        <v>1</v>
      </c>
      <c r="AE160" s="136" t="b">
        <f t="shared" si="14"/>
        <v>1</v>
      </c>
    </row>
    <row r="161" spans="1:36">
      <c r="A161" s="57"/>
      <c r="B161" s="62" t="s">
        <v>112</v>
      </c>
      <c r="C161" s="63"/>
      <c r="D161" s="92"/>
      <c r="E161" s="63"/>
      <c r="F161" s="180"/>
      <c r="G161" s="214"/>
      <c r="H161" s="260"/>
      <c r="I161" s="63"/>
      <c r="J161" s="92"/>
      <c r="K161" s="62"/>
      <c r="L161" s="167"/>
      <c r="M161" s="62"/>
      <c r="N161" s="92"/>
      <c r="O161" s="57">
        <v>0.2</v>
      </c>
      <c r="P161" s="141"/>
      <c r="Q161" s="92"/>
      <c r="R161" s="63"/>
      <c r="S161" s="180"/>
      <c r="T161" s="180"/>
      <c r="U161" s="92"/>
      <c r="V161" s="180"/>
      <c r="W161" s="92"/>
      <c r="X161" s="260">
        <v>0.2</v>
      </c>
      <c r="Y161" s="215"/>
      <c r="Z161" s="92"/>
      <c r="AA161" s="180"/>
      <c r="AB161" s="92"/>
      <c r="AC161" s="144"/>
      <c r="AD161" s="136" t="b">
        <f t="shared" si="13"/>
        <v>1</v>
      </c>
      <c r="AE161" s="136" t="b">
        <f t="shared" si="14"/>
        <v>1</v>
      </c>
    </row>
    <row r="162" spans="1:36">
      <c r="A162" s="57"/>
      <c r="B162" s="62" t="s">
        <v>113</v>
      </c>
      <c r="C162" s="63"/>
      <c r="D162" s="92"/>
      <c r="E162" s="63"/>
      <c r="F162" s="180"/>
      <c r="G162" s="214"/>
      <c r="H162" s="260"/>
      <c r="I162" s="63"/>
      <c r="J162" s="92"/>
      <c r="K162" s="62"/>
      <c r="L162" s="167"/>
      <c r="M162" s="62"/>
      <c r="N162" s="92"/>
      <c r="O162" s="57">
        <f>0.2/12*9</f>
        <v>0.15</v>
      </c>
      <c r="P162" s="141"/>
      <c r="Q162" s="92"/>
      <c r="R162" s="63"/>
      <c r="S162" s="180"/>
      <c r="T162" s="180"/>
      <c r="U162" s="92"/>
      <c r="V162" s="180"/>
      <c r="W162" s="92"/>
      <c r="X162" s="260">
        <f>0.2/12*9</f>
        <v>0.15</v>
      </c>
      <c r="Y162" s="215"/>
      <c r="Z162" s="92"/>
      <c r="AA162" s="180"/>
      <c r="AB162" s="92"/>
      <c r="AC162" s="144"/>
      <c r="AD162" s="136" t="b">
        <f t="shared" si="13"/>
        <v>1</v>
      </c>
      <c r="AE162" s="136" t="b">
        <f t="shared" si="14"/>
        <v>1</v>
      </c>
    </row>
    <row r="163" spans="1:36">
      <c r="A163" s="57"/>
      <c r="B163" s="62" t="s">
        <v>114</v>
      </c>
      <c r="C163" s="63"/>
      <c r="D163" s="92"/>
      <c r="E163" s="63"/>
      <c r="F163" s="180"/>
      <c r="G163" s="214"/>
      <c r="H163" s="260"/>
      <c r="I163" s="63"/>
      <c r="J163" s="92"/>
      <c r="K163" s="62"/>
      <c r="L163" s="167"/>
      <c r="M163" s="62"/>
      <c r="N163" s="92"/>
      <c r="O163" s="57">
        <f>0.2/12*6</f>
        <v>0.1</v>
      </c>
      <c r="P163" s="141"/>
      <c r="Q163" s="92"/>
      <c r="R163" s="63"/>
      <c r="S163" s="180"/>
      <c r="T163" s="180"/>
      <c r="U163" s="92"/>
      <c r="V163" s="180"/>
      <c r="W163" s="92"/>
      <c r="X163" s="260">
        <f>0.2/12*6</f>
        <v>0.1</v>
      </c>
      <c r="Y163" s="215"/>
      <c r="Z163" s="92"/>
      <c r="AA163" s="180"/>
      <c r="AB163" s="92"/>
      <c r="AC163" s="144"/>
      <c r="AD163" s="136" t="b">
        <f t="shared" si="13"/>
        <v>1</v>
      </c>
      <c r="AE163" s="136" t="b">
        <f t="shared" si="14"/>
        <v>1</v>
      </c>
    </row>
    <row r="164" spans="1:36">
      <c r="A164" s="57"/>
      <c r="B164" s="62" t="s">
        <v>115</v>
      </c>
      <c r="C164" s="63"/>
      <c r="D164" s="92"/>
      <c r="E164" s="63"/>
      <c r="F164" s="180"/>
      <c r="G164" s="214"/>
      <c r="H164" s="260"/>
      <c r="I164" s="63"/>
      <c r="J164" s="92"/>
      <c r="K164" s="62"/>
      <c r="L164" s="167"/>
      <c r="M164" s="62"/>
      <c r="N164" s="92"/>
      <c r="O164" s="57">
        <v>0.05</v>
      </c>
      <c r="P164" s="141"/>
      <c r="Q164" s="92"/>
      <c r="R164" s="63"/>
      <c r="S164" s="180"/>
      <c r="T164" s="180"/>
      <c r="U164" s="92"/>
      <c r="V164" s="180"/>
      <c r="W164" s="92"/>
      <c r="X164" s="260">
        <v>0.05</v>
      </c>
      <c r="Y164" s="215"/>
      <c r="Z164" s="92"/>
      <c r="AA164" s="180"/>
      <c r="AB164" s="92"/>
      <c r="AC164" s="144"/>
      <c r="AD164" s="136" t="b">
        <f t="shared" si="13"/>
        <v>1</v>
      </c>
      <c r="AE164" s="136" t="b">
        <f t="shared" si="14"/>
        <v>1</v>
      </c>
    </row>
    <row r="165" spans="1:36" s="283" customFormat="1">
      <c r="A165" s="265"/>
      <c r="B165" s="302" t="s">
        <v>107</v>
      </c>
      <c r="C165" s="304">
        <f>SUM(C161:C164)</f>
        <v>0</v>
      </c>
      <c r="D165" s="308">
        <f>SUM(D161:D164)</f>
        <v>0</v>
      </c>
      <c r="E165" s="304">
        <f>SUM(E161:E164)</f>
        <v>0</v>
      </c>
      <c r="F165" s="308">
        <f>SUM(F161:F164)</f>
        <v>0</v>
      </c>
      <c r="G165" s="328">
        <f t="shared" ref="G165:AE165" si="26">SUM(G161:G164)</f>
        <v>0</v>
      </c>
      <c r="H165" s="310">
        <f t="shared" si="26"/>
        <v>0</v>
      </c>
      <c r="I165" s="304">
        <f t="shared" si="26"/>
        <v>0</v>
      </c>
      <c r="J165" s="308">
        <f t="shared" si="26"/>
        <v>0</v>
      </c>
      <c r="K165" s="304">
        <f t="shared" si="26"/>
        <v>0</v>
      </c>
      <c r="L165" s="308">
        <f t="shared" si="26"/>
        <v>0</v>
      </c>
      <c r="M165" s="304">
        <f t="shared" si="26"/>
        <v>0</v>
      </c>
      <c r="N165" s="308">
        <f t="shared" si="26"/>
        <v>0</v>
      </c>
      <c r="O165" s="310">
        <f t="shared" si="26"/>
        <v>0.49999999999999994</v>
      </c>
      <c r="P165" s="304">
        <f t="shared" si="26"/>
        <v>0</v>
      </c>
      <c r="Q165" s="308">
        <f t="shared" si="26"/>
        <v>0</v>
      </c>
      <c r="R165" s="304">
        <f t="shared" si="26"/>
        <v>0</v>
      </c>
      <c r="S165" s="308">
        <f t="shared" si="26"/>
        <v>0</v>
      </c>
      <c r="T165" s="304">
        <f t="shared" si="26"/>
        <v>0</v>
      </c>
      <c r="U165" s="308">
        <f t="shared" si="26"/>
        <v>0</v>
      </c>
      <c r="V165" s="304">
        <f t="shared" si="26"/>
        <v>0</v>
      </c>
      <c r="W165" s="308">
        <f t="shared" si="26"/>
        <v>0</v>
      </c>
      <c r="X165" s="310">
        <f t="shared" ref="X165" si="27">SUM(X161:X164)</f>
        <v>0.49999999999999994</v>
      </c>
      <c r="Y165" s="328">
        <f t="shared" ref="Y165:AB165" si="28">SUM(Y161:Y164)</f>
        <v>0</v>
      </c>
      <c r="Z165" s="308">
        <f t="shared" si="28"/>
        <v>0</v>
      </c>
      <c r="AA165" s="304">
        <f t="shared" si="28"/>
        <v>0</v>
      </c>
      <c r="AB165" s="308">
        <f t="shared" si="28"/>
        <v>0</v>
      </c>
      <c r="AC165" s="308">
        <f t="shared" si="26"/>
        <v>0</v>
      </c>
      <c r="AD165" s="304">
        <f t="shared" si="26"/>
        <v>0</v>
      </c>
      <c r="AE165" s="308">
        <f t="shared" si="26"/>
        <v>0</v>
      </c>
      <c r="AG165" s="304">
        <f t="shared" ref="AG165:AJ165" si="29">SUM(AG161:AG164)</f>
        <v>0</v>
      </c>
      <c r="AH165" s="308">
        <f t="shared" si="29"/>
        <v>0</v>
      </c>
      <c r="AI165" s="304">
        <f t="shared" si="29"/>
        <v>0</v>
      </c>
      <c r="AJ165" s="308">
        <f t="shared" si="29"/>
        <v>0</v>
      </c>
    </row>
    <row r="166" spans="1:36">
      <c r="A166" s="57">
        <v>6.03</v>
      </c>
      <c r="B166" s="58" t="s">
        <v>117</v>
      </c>
      <c r="C166" s="54"/>
      <c r="D166" s="52"/>
      <c r="E166" s="54"/>
      <c r="F166" s="181"/>
      <c r="G166" s="213"/>
      <c r="H166" s="258"/>
      <c r="I166" s="54"/>
      <c r="J166" s="52"/>
      <c r="K166" s="58"/>
      <c r="L166" s="169"/>
      <c r="M166" s="58"/>
      <c r="N166" s="52"/>
      <c r="O166" s="53"/>
      <c r="P166" s="54"/>
      <c r="Q166" s="52"/>
      <c r="R166" s="54"/>
      <c r="S166" s="181" t="s">
        <v>118</v>
      </c>
      <c r="T166" s="181"/>
      <c r="U166" s="52"/>
      <c r="V166" s="181"/>
      <c r="W166" s="52"/>
      <c r="X166" s="258"/>
      <c r="Y166" s="222"/>
      <c r="Z166" s="52"/>
      <c r="AA166" s="181"/>
      <c r="AB166" s="52"/>
      <c r="AC166" s="140"/>
      <c r="AD166" s="136" t="b">
        <f t="shared" si="13"/>
        <v>1</v>
      </c>
      <c r="AE166" s="136" t="b">
        <f t="shared" si="14"/>
        <v>0</v>
      </c>
    </row>
    <row r="167" spans="1:36">
      <c r="A167" s="57"/>
      <c r="B167" s="62" t="s">
        <v>112</v>
      </c>
      <c r="C167" s="63">
        <v>0</v>
      </c>
      <c r="D167" s="92">
        <v>0</v>
      </c>
      <c r="E167" s="63">
        <v>0</v>
      </c>
      <c r="F167" s="180">
        <v>0</v>
      </c>
      <c r="G167" s="60" t="e">
        <f>E167/C167%</f>
        <v>#DIV/0!</v>
      </c>
      <c r="H167" s="260" t="e">
        <f>F167/D167%</f>
        <v>#DIV/0!</v>
      </c>
      <c r="I167" s="63">
        <f>C167-E167</f>
        <v>0</v>
      </c>
      <c r="J167" s="92">
        <f>D167-F167</f>
        <v>0</v>
      </c>
      <c r="K167" s="62"/>
      <c r="L167" s="167"/>
      <c r="M167" s="62"/>
      <c r="N167" s="92"/>
      <c r="O167" s="57">
        <v>0.06</v>
      </c>
      <c r="P167" s="63">
        <v>0</v>
      </c>
      <c r="Q167" s="92">
        <f>O167*P167</f>
        <v>0</v>
      </c>
      <c r="R167" s="63"/>
      <c r="S167" s="180"/>
      <c r="T167" s="180"/>
      <c r="U167" s="92"/>
      <c r="V167" s="180"/>
      <c r="W167" s="92"/>
      <c r="X167" s="260">
        <v>0.06</v>
      </c>
      <c r="Y167" s="489">
        <v>0</v>
      </c>
      <c r="Z167" s="92">
        <f>X167*Y167</f>
        <v>0</v>
      </c>
      <c r="AA167" s="180">
        <f>Y167</f>
        <v>0</v>
      </c>
      <c r="AB167" s="92">
        <f>U167+W167+Z167</f>
        <v>0</v>
      </c>
      <c r="AC167" s="144"/>
      <c r="AD167" s="136" t="b">
        <f t="shared" si="13"/>
        <v>1</v>
      </c>
      <c r="AE167" s="136" t="b">
        <f t="shared" si="14"/>
        <v>1</v>
      </c>
    </row>
    <row r="168" spans="1:36">
      <c r="A168" s="57"/>
      <c r="B168" s="62" t="s">
        <v>113</v>
      </c>
      <c r="C168" s="63">
        <v>0</v>
      </c>
      <c r="D168" s="92">
        <v>0</v>
      </c>
      <c r="E168" s="63">
        <v>0</v>
      </c>
      <c r="F168" s="180">
        <v>0</v>
      </c>
      <c r="G168" s="214"/>
      <c r="H168" s="260"/>
      <c r="I168" s="63"/>
      <c r="J168" s="92"/>
      <c r="K168" s="62"/>
      <c r="L168" s="167"/>
      <c r="M168" s="62"/>
      <c r="N168" s="92"/>
      <c r="O168" s="57">
        <f>0.06/12*9</f>
        <v>4.4999999999999998E-2</v>
      </c>
      <c r="P168" s="63">
        <v>0</v>
      </c>
      <c r="Q168" s="92">
        <f>O168*P168</f>
        <v>0</v>
      </c>
      <c r="R168" s="63"/>
      <c r="S168" s="180"/>
      <c r="T168" s="180"/>
      <c r="U168" s="92"/>
      <c r="V168" s="180"/>
      <c r="W168" s="92"/>
      <c r="X168" s="260">
        <f>0.06/12*9</f>
        <v>4.4999999999999998E-2</v>
      </c>
      <c r="Y168" s="489">
        <v>0</v>
      </c>
      <c r="Z168" s="92">
        <f t="shared" ref="Z168:Z170" si="30">X168*Y168</f>
        <v>0</v>
      </c>
      <c r="AA168" s="180">
        <f t="shared" ref="AA168:AA170" si="31">Y168</f>
        <v>0</v>
      </c>
      <c r="AB168" s="92">
        <f t="shared" ref="AB168:AB170" si="32">U168+W168+Z168</f>
        <v>0</v>
      </c>
      <c r="AC168" s="144"/>
      <c r="AD168" s="136" t="b">
        <f t="shared" si="13"/>
        <v>1</v>
      </c>
      <c r="AE168" s="136" t="b">
        <f t="shared" si="14"/>
        <v>1</v>
      </c>
    </row>
    <row r="169" spans="1:36">
      <c r="A169" s="57"/>
      <c r="B169" s="62" t="s">
        <v>114</v>
      </c>
      <c r="C169" s="63">
        <v>0</v>
      </c>
      <c r="D169" s="92">
        <v>0</v>
      </c>
      <c r="E169" s="63">
        <v>0</v>
      </c>
      <c r="F169" s="180">
        <v>0</v>
      </c>
      <c r="G169" s="214"/>
      <c r="H169" s="260"/>
      <c r="I169" s="63"/>
      <c r="J169" s="92"/>
      <c r="K169" s="62"/>
      <c r="L169" s="167"/>
      <c r="M169" s="62"/>
      <c r="N169" s="92"/>
      <c r="O169" s="57">
        <f>0.06/12*6</f>
        <v>0.03</v>
      </c>
      <c r="P169" s="63">
        <v>0</v>
      </c>
      <c r="Q169" s="92">
        <f>O169*P169</f>
        <v>0</v>
      </c>
      <c r="R169" s="63"/>
      <c r="S169" s="180"/>
      <c r="T169" s="180"/>
      <c r="U169" s="92"/>
      <c r="V169" s="180"/>
      <c r="W169" s="92"/>
      <c r="X169" s="260">
        <f>0.06/12*6</f>
        <v>0.03</v>
      </c>
      <c r="Y169" s="215"/>
      <c r="Z169" s="92">
        <f t="shared" si="30"/>
        <v>0</v>
      </c>
      <c r="AA169" s="180">
        <f t="shared" si="31"/>
        <v>0</v>
      </c>
      <c r="AB169" s="92">
        <f t="shared" si="32"/>
        <v>0</v>
      </c>
      <c r="AC169" s="144"/>
      <c r="AD169" s="136" t="b">
        <f t="shared" si="13"/>
        <v>1</v>
      </c>
      <c r="AE169" s="136" t="b">
        <f t="shared" si="14"/>
        <v>1</v>
      </c>
    </row>
    <row r="170" spans="1:36">
      <c r="A170" s="57"/>
      <c r="B170" s="62" t="s">
        <v>115</v>
      </c>
      <c r="C170" s="63">
        <v>0</v>
      </c>
      <c r="D170" s="92">
        <v>0</v>
      </c>
      <c r="E170" s="63">
        <v>0</v>
      </c>
      <c r="F170" s="180">
        <v>0</v>
      </c>
      <c r="G170" s="214"/>
      <c r="H170" s="260"/>
      <c r="I170" s="63"/>
      <c r="J170" s="92"/>
      <c r="K170" s="62"/>
      <c r="L170" s="167"/>
      <c r="M170" s="62"/>
      <c r="N170" s="92"/>
      <c r="O170" s="57">
        <f>0.06/12*3</f>
        <v>1.4999999999999999E-2</v>
      </c>
      <c r="P170" s="63">
        <v>0</v>
      </c>
      <c r="Q170" s="92">
        <f>O170*P170</f>
        <v>0</v>
      </c>
      <c r="R170" s="63"/>
      <c r="S170" s="180"/>
      <c r="T170" s="180"/>
      <c r="U170" s="92"/>
      <c r="V170" s="180"/>
      <c r="W170" s="92"/>
      <c r="X170" s="260">
        <f>0.06/12*3</f>
        <v>1.4999999999999999E-2</v>
      </c>
      <c r="Y170" s="215"/>
      <c r="Z170" s="92">
        <f t="shared" si="30"/>
        <v>0</v>
      </c>
      <c r="AA170" s="180">
        <f t="shared" si="31"/>
        <v>0</v>
      </c>
      <c r="AB170" s="92">
        <f t="shared" si="32"/>
        <v>0</v>
      </c>
      <c r="AC170" s="144"/>
      <c r="AD170" s="136" t="b">
        <f t="shared" si="13"/>
        <v>1</v>
      </c>
      <c r="AE170" s="136" t="b">
        <f t="shared" si="14"/>
        <v>1</v>
      </c>
    </row>
    <row r="171" spans="1:36" s="283" customFormat="1">
      <c r="A171" s="265"/>
      <c r="B171" s="302" t="s">
        <v>107</v>
      </c>
      <c r="C171" s="304">
        <f>SUM(C167:C170)</f>
        <v>0</v>
      </c>
      <c r="D171" s="308">
        <f>SUM(D167:D170)</f>
        <v>0</v>
      </c>
      <c r="E171" s="304">
        <f>SUM(E167:E170)</f>
        <v>0</v>
      </c>
      <c r="F171" s="308">
        <f>SUM(F167:F170)</f>
        <v>0</v>
      </c>
      <c r="G171" s="328" t="e">
        <f t="shared" ref="G171" si="33">SUM(G167:G170)</f>
        <v>#DIV/0!</v>
      </c>
      <c r="H171" s="310">
        <v>0</v>
      </c>
      <c r="I171" s="304">
        <f t="shared" ref="I171:M171" si="34">SUM(I167:I170)</f>
        <v>0</v>
      </c>
      <c r="J171" s="308">
        <f t="shared" si="34"/>
        <v>0</v>
      </c>
      <c r="K171" s="304">
        <f t="shared" si="34"/>
        <v>0</v>
      </c>
      <c r="L171" s="308">
        <f>SUM(L167:L170)</f>
        <v>0</v>
      </c>
      <c r="M171" s="304">
        <f t="shared" si="34"/>
        <v>0</v>
      </c>
      <c r="N171" s="308">
        <f>SUM(N167:N170)</f>
        <v>0</v>
      </c>
      <c r="O171" s="310">
        <f t="shared" ref="O171:V171" si="35">SUM(O167:O170)</f>
        <v>0.15000000000000002</v>
      </c>
      <c r="P171" s="304">
        <f t="shared" si="35"/>
        <v>0</v>
      </c>
      <c r="Q171" s="308">
        <f>SUM(Q167:Q170)</f>
        <v>0</v>
      </c>
      <c r="R171" s="304">
        <f t="shared" si="35"/>
        <v>0</v>
      </c>
      <c r="S171" s="308">
        <f>SUM(S167:S170)</f>
        <v>0</v>
      </c>
      <c r="T171" s="304">
        <f t="shared" si="35"/>
        <v>0</v>
      </c>
      <c r="U171" s="308">
        <f>SUM(U167:U170)</f>
        <v>0</v>
      </c>
      <c r="V171" s="304">
        <f t="shared" si="35"/>
        <v>0</v>
      </c>
      <c r="W171" s="308">
        <f>SUM(W167:W170)</f>
        <v>0</v>
      </c>
      <c r="X171" s="310">
        <f t="shared" ref="X171" si="36">SUM(X167:X170)</f>
        <v>0.15000000000000002</v>
      </c>
      <c r="Y171" s="308">
        <f>SUM(Y167:Y170)</f>
        <v>0</v>
      </c>
      <c r="Z171" s="308">
        <f>SUM(Z167:Z170)</f>
        <v>0</v>
      </c>
      <c r="AA171" s="304">
        <f t="shared" ref="AA171" si="37">SUM(AA167:AA170)</f>
        <v>0</v>
      </c>
      <c r="AB171" s="308">
        <f>SUM(AB167:AB170)</f>
        <v>0</v>
      </c>
      <c r="AC171" s="308">
        <f t="shared" ref="AC171:AE171" si="38">SUM(AC167:AC170)</f>
        <v>0</v>
      </c>
      <c r="AD171" s="304">
        <f t="shared" si="38"/>
        <v>0</v>
      </c>
      <c r="AE171" s="308">
        <f t="shared" si="38"/>
        <v>0</v>
      </c>
      <c r="AG171" s="304">
        <f>SUM(AG167:AG170)</f>
        <v>0</v>
      </c>
      <c r="AH171" s="308">
        <f>SUM(AH167:AH170)</f>
        <v>0</v>
      </c>
      <c r="AI171" s="304">
        <f>SUM(AI167:AI170)</f>
        <v>0</v>
      </c>
      <c r="AJ171" s="308">
        <f>SUM(AJ167:AJ170)</f>
        <v>0</v>
      </c>
    </row>
    <row r="172" spans="1:36">
      <c r="A172" s="57">
        <v>6.04</v>
      </c>
      <c r="B172" s="58" t="s">
        <v>119</v>
      </c>
      <c r="C172" s="54"/>
      <c r="D172" s="52"/>
      <c r="E172" s="54"/>
      <c r="F172" s="181"/>
      <c r="G172" s="213"/>
      <c r="H172" s="258"/>
      <c r="I172" s="54"/>
      <c r="J172" s="52"/>
      <c r="K172" s="58"/>
      <c r="L172" s="169"/>
      <c r="M172" s="58"/>
      <c r="N172" s="52"/>
      <c r="O172" s="53"/>
      <c r="P172" s="54"/>
      <c r="Q172" s="52"/>
      <c r="R172" s="54"/>
      <c r="S172" s="181"/>
      <c r="T172" s="181"/>
      <c r="U172" s="52"/>
      <c r="V172" s="181"/>
      <c r="W172" s="52"/>
      <c r="X172" s="258"/>
      <c r="Y172" s="222"/>
      <c r="Z172" s="52"/>
      <c r="AA172" s="181"/>
      <c r="AB172" s="52"/>
      <c r="AC172" s="140"/>
      <c r="AD172" s="136" t="b">
        <f t="shared" si="13"/>
        <v>1</v>
      </c>
      <c r="AE172" s="136" t="b">
        <f t="shared" si="14"/>
        <v>1</v>
      </c>
    </row>
    <row r="173" spans="1:36">
      <c r="A173" s="57"/>
      <c r="B173" s="62" t="s">
        <v>112</v>
      </c>
      <c r="C173" s="63"/>
      <c r="D173" s="92"/>
      <c r="E173" s="63"/>
      <c r="F173" s="180"/>
      <c r="G173" s="214"/>
      <c r="H173" s="260"/>
      <c r="I173" s="63"/>
      <c r="J173" s="92"/>
      <c r="K173" s="62"/>
      <c r="L173" s="167"/>
      <c r="M173" s="62"/>
      <c r="N173" s="92"/>
      <c r="O173" s="57">
        <f>0.06</f>
        <v>0.06</v>
      </c>
      <c r="P173" s="63"/>
      <c r="Q173" s="92"/>
      <c r="R173" s="63"/>
      <c r="S173" s="180"/>
      <c r="T173" s="180"/>
      <c r="U173" s="92"/>
      <c r="V173" s="180"/>
      <c r="W173" s="92"/>
      <c r="X173" s="260">
        <f>0.06</f>
        <v>0.06</v>
      </c>
      <c r="Y173" s="215"/>
      <c r="Z173" s="92">
        <f t="shared" ref="Z173:Z176" si="39">X173*Y173</f>
        <v>0</v>
      </c>
      <c r="AA173" s="180">
        <f t="shared" ref="AA173:AA176" si="40">Y173</f>
        <v>0</v>
      </c>
      <c r="AB173" s="92">
        <f t="shared" ref="AB173:AB176" si="41">U173+W173+Z173</f>
        <v>0</v>
      </c>
      <c r="AC173" s="144"/>
      <c r="AD173" s="136" t="b">
        <f t="shared" si="13"/>
        <v>1</v>
      </c>
      <c r="AE173" s="136" t="b">
        <f t="shared" si="14"/>
        <v>1</v>
      </c>
    </row>
    <row r="174" spans="1:36">
      <c r="A174" s="57"/>
      <c r="B174" s="62" t="s">
        <v>113</v>
      </c>
      <c r="C174" s="63"/>
      <c r="D174" s="92"/>
      <c r="E174" s="63"/>
      <c r="F174" s="180"/>
      <c r="G174" s="214"/>
      <c r="H174" s="260"/>
      <c r="I174" s="63"/>
      <c r="J174" s="92"/>
      <c r="K174" s="62"/>
      <c r="L174" s="167"/>
      <c r="M174" s="62"/>
      <c r="N174" s="92"/>
      <c r="O174" s="57">
        <f>0.06/12*9</f>
        <v>4.4999999999999998E-2</v>
      </c>
      <c r="P174" s="63"/>
      <c r="Q174" s="92"/>
      <c r="R174" s="63"/>
      <c r="S174" s="180"/>
      <c r="T174" s="180"/>
      <c r="U174" s="92"/>
      <c r="V174" s="180"/>
      <c r="W174" s="92"/>
      <c r="X174" s="260">
        <f>0.06/12*9</f>
        <v>4.4999999999999998E-2</v>
      </c>
      <c r="Y174" s="215"/>
      <c r="Z174" s="92">
        <f t="shared" si="39"/>
        <v>0</v>
      </c>
      <c r="AA174" s="180">
        <f t="shared" si="40"/>
        <v>0</v>
      </c>
      <c r="AB174" s="92">
        <f t="shared" si="41"/>
        <v>0</v>
      </c>
      <c r="AC174" s="144"/>
      <c r="AD174" s="136" t="b">
        <f t="shared" si="13"/>
        <v>1</v>
      </c>
      <c r="AE174" s="136" t="b">
        <f t="shared" si="14"/>
        <v>1</v>
      </c>
    </row>
    <row r="175" spans="1:36">
      <c r="A175" s="57"/>
      <c r="B175" s="62" t="s">
        <v>114</v>
      </c>
      <c r="C175" s="63">
        <v>0</v>
      </c>
      <c r="D175" s="92">
        <v>0</v>
      </c>
      <c r="E175" s="63"/>
      <c r="F175" s="180"/>
      <c r="G175" s="60" t="e">
        <f t="shared" ref="G175:H176" si="42">E175/C175%</f>
        <v>#DIV/0!</v>
      </c>
      <c r="H175" s="260" t="e">
        <f t="shared" si="42"/>
        <v>#DIV/0!</v>
      </c>
      <c r="I175" s="63">
        <f t="shared" ref="I175:J176" si="43">C175-E175</f>
        <v>0</v>
      </c>
      <c r="J175" s="92">
        <f t="shared" si="43"/>
        <v>0</v>
      </c>
      <c r="K175" s="62"/>
      <c r="L175" s="167"/>
      <c r="M175" s="62"/>
      <c r="N175" s="92"/>
      <c r="O175" s="57">
        <f>0.06/12*6</f>
        <v>0.03</v>
      </c>
      <c r="P175" s="63"/>
      <c r="Q175" s="92"/>
      <c r="R175" s="63"/>
      <c r="S175" s="180"/>
      <c r="T175" s="180"/>
      <c r="U175" s="92"/>
      <c r="V175" s="180"/>
      <c r="W175" s="92"/>
      <c r="X175" s="260">
        <f>0.06/12*6</f>
        <v>0.03</v>
      </c>
      <c r="Y175" s="215"/>
      <c r="Z175" s="92">
        <f t="shared" si="39"/>
        <v>0</v>
      </c>
      <c r="AA175" s="180">
        <f t="shared" si="40"/>
        <v>0</v>
      </c>
      <c r="AB175" s="92">
        <f t="shared" si="41"/>
        <v>0</v>
      </c>
      <c r="AC175" s="144"/>
      <c r="AD175" s="136" t="b">
        <f t="shared" si="13"/>
        <v>1</v>
      </c>
      <c r="AE175" s="136" t="b">
        <f t="shared" si="14"/>
        <v>1</v>
      </c>
    </row>
    <row r="176" spans="1:36">
      <c r="A176" s="57"/>
      <c r="B176" s="62" t="s">
        <v>115</v>
      </c>
      <c r="C176" s="63">
        <v>0</v>
      </c>
      <c r="D176" s="92">
        <v>0</v>
      </c>
      <c r="E176" s="63"/>
      <c r="F176" s="180"/>
      <c r="G176" s="60" t="e">
        <f t="shared" si="42"/>
        <v>#DIV/0!</v>
      </c>
      <c r="H176" s="260" t="e">
        <f t="shared" si="42"/>
        <v>#DIV/0!</v>
      </c>
      <c r="I176" s="63">
        <f t="shared" si="43"/>
        <v>0</v>
      </c>
      <c r="J176" s="92">
        <f t="shared" si="43"/>
        <v>0</v>
      </c>
      <c r="K176" s="62"/>
      <c r="L176" s="167"/>
      <c r="M176" s="62"/>
      <c r="N176" s="92"/>
      <c r="O176" s="57">
        <f>0.06/12*3</f>
        <v>1.4999999999999999E-2</v>
      </c>
      <c r="P176" s="63"/>
      <c r="Q176" s="92"/>
      <c r="R176" s="63"/>
      <c r="S176" s="180"/>
      <c r="T176" s="180"/>
      <c r="U176" s="92"/>
      <c r="V176" s="180"/>
      <c r="W176" s="92"/>
      <c r="X176" s="260">
        <f>0.06/12*3</f>
        <v>1.4999999999999999E-2</v>
      </c>
      <c r="Y176" s="215"/>
      <c r="Z176" s="92">
        <f t="shared" si="39"/>
        <v>0</v>
      </c>
      <c r="AA176" s="180">
        <f t="shared" si="40"/>
        <v>0</v>
      </c>
      <c r="AB176" s="92">
        <f t="shared" si="41"/>
        <v>0</v>
      </c>
      <c r="AC176" s="144"/>
      <c r="AD176" s="136" t="b">
        <f t="shared" si="13"/>
        <v>1</v>
      </c>
      <c r="AE176" s="136" t="b">
        <f t="shared" si="14"/>
        <v>1</v>
      </c>
    </row>
    <row r="177" spans="1:36" s="283" customFormat="1">
      <c r="A177" s="265"/>
      <c r="B177" s="302" t="s">
        <v>107</v>
      </c>
      <c r="C177" s="304">
        <f>SUM(C173:C176)</f>
        <v>0</v>
      </c>
      <c r="D177" s="308">
        <f>SUM(D173:D176)</f>
        <v>0</v>
      </c>
      <c r="E177" s="304">
        <f>SUM(E173:E176)</f>
        <v>0</v>
      </c>
      <c r="F177" s="308">
        <f>SUM(F173:F176)</f>
        <v>0</v>
      </c>
      <c r="G177" s="328" t="e">
        <f t="shared" ref="G177:AE177" si="44">SUM(G173:G176)</f>
        <v>#DIV/0!</v>
      </c>
      <c r="H177" s="310" t="e">
        <f t="shared" si="44"/>
        <v>#DIV/0!</v>
      </c>
      <c r="I177" s="304">
        <f t="shared" ref="I177:N177" si="45">SUM(I173:I176)</f>
        <v>0</v>
      </c>
      <c r="J177" s="308">
        <f t="shared" si="45"/>
        <v>0</v>
      </c>
      <c r="K177" s="304">
        <f t="shared" si="45"/>
        <v>0</v>
      </c>
      <c r="L177" s="308">
        <f t="shared" si="45"/>
        <v>0</v>
      </c>
      <c r="M177" s="304">
        <f t="shared" si="45"/>
        <v>0</v>
      </c>
      <c r="N177" s="308">
        <f t="shared" si="45"/>
        <v>0</v>
      </c>
      <c r="O177" s="310">
        <f t="shared" si="44"/>
        <v>0.15000000000000002</v>
      </c>
      <c r="P177" s="304">
        <f t="shared" si="44"/>
        <v>0</v>
      </c>
      <c r="Q177" s="308">
        <f t="shared" si="44"/>
        <v>0</v>
      </c>
      <c r="R177" s="304">
        <f t="shared" si="44"/>
        <v>0</v>
      </c>
      <c r="S177" s="308">
        <f t="shared" si="44"/>
        <v>0</v>
      </c>
      <c r="T177" s="304">
        <f t="shared" si="44"/>
        <v>0</v>
      </c>
      <c r="U177" s="308">
        <f t="shared" si="44"/>
        <v>0</v>
      </c>
      <c r="V177" s="304">
        <f t="shared" si="44"/>
        <v>0</v>
      </c>
      <c r="W177" s="308">
        <f t="shared" si="44"/>
        <v>0</v>
      </c>
      <c r="X177" s="310">
        <f t="shared" ref="X177" si="46">SUM(X173:X176)</f>
        <v>0.15000000000000002</v>
      </c>
      <c r="Y177" s="328">
        <f t="shared" ref="Y177:AB177" si="47">SUM(Y173:Y176)</f>
        <v>0</v>
      </c>
      <c r="Z177" s="308">
        <f t="shared" si="47"/>
        <v>0</v>
      </c>
      <c r="AA177" s="304">
        <f t="shared" si="47"/>
        <v>0</v>
      </c>
      <c r="AB177" s="308">
        <f t="shared" si="47"/>
        <v>0</v>
      </c>
      <c r="AC177" s="308">
        <f t="shared" si="44"/>
        <v>0</v>
      </c>
      <c r="AD177" s="304">
        <f t="shared" si="44"/>
        <v>0</v>
      </c>
      <c r="AE177" s="308">
        <f t="shared" si="44"/>
        <v>0</v>
      </c>
      <c r="AG177" s="304">
        <f t="shared" ref="AG177:AJ177" si="48">SUM(AG173:AG176)</f>
        <v>0</v>
      </c>
      <c r="AH177" s="308">
        <f t="shared" si="48"/>
        <v>0</v>
      </c>
      <c r="AI177" s="304">
        <f t="shared" si="48"/>
        <v>0</v>
      </c>
      <c r="AJ177" s="308">
        <f t="shared" si="48"/>
        <v>0</v>
      </c>
    </row>
    <row r="178" spans="1:36">
      <c r="A178" s="57">
        <v>6.05</v>
      </c>
      <c r="B178" s="58" t="s">
        <v>120</v>
      </c>
      <c r="C178" s="54"/>
      <c r="D178" s="52"/>
      <c r="E178" s="54"/>
      <c r="F178" s="181"/>
      <c r="G178" s="213"/>
      <c r="H178" s="258"/>
      <c r="I178" s="54"/>
      <c r="J178" s="52"/>
      <c r="K178" s="58"/>
      <c r="L178" s="169"/>
      <c r="M178" s="58"/>
      <c r="N178" s="52"/>
      <c r="O178" s="53"/>
      <c r="P178" s="54"/>
      <c r="Q178" s="52"/>
      <c r="R178" s="54"/>
      <c r="S178" s="181"/>
      <c r="T178" s="181"/>
      <c r="U178" s="52"/>
      <c r="V178" s="181"/>
      <c r="W178" s="52"/>
      <c r="X178" s="258"/>
      <c r="Y178" s="222"/>
      <c r="Z178" s="52"/>
      <c r="AA178" s="181"/>
      <c r="AB178" s="52"/>
      <c r="AC178" s="140"/>
      <c r="AD178" s="136" t="b">
        <f t="shared" si="13"/>
        <v>1</v>
      </c>
      <c r="AE178" s="136" t="b">
        <f t="shared" si="14"/>
        <v>1</v>
      </c>
    </row>
    <row r="179" spans="1:36">
      <c r="A179" s="57"/>
      <c r="B179" s="62" t="s">
        <v>112</v>
      </c>
      <c r="C179" s="63"/>
      <c r="D179" s="92"/>
      <c r="E179" s="63"/>
      <c r="F179" s="180"/>
      <c r="G179" s="214"/>
      <c r="H179" s="260"/>
      <c r="I179" s="63"/>
      <c r="J179" s="92"/>
      <c r="K179" s="62"/>
      <c r="L179" s="167"/>
      <c r="M179" s="62"/>
      <c r="N179" s="92"/>
      <c r="O179" s="57">
        <f>0.06</f>
        <v>0.06</v>
      </c>
      <c r="P179" s="63"/>
      <c r="Q179" s="92"/>
      <c r="R179" s="63"/>
      <c r="S179" s="180"/>
      <c r="T179" s="180"/>
      <c r="U179" s="92"/>
      <c r="V179" s="180"/>
      <c r="W179" s="92"/>
      <c r="X179" s="260">
        <f>0.06</f>
        <v>0.06</v>
      </c>
      <c r="Y179" s="215"/>
      <c r="Z179" s="92">
        <f t="shared" ref="Z179:Z182" si="49">X179*Y179</f>
        <v>0</v>
      </c>
      <c r="AA179" s="180">
        <f t="shared" ref="AA179:AA182" si="50">Y179</f>
        <v>0</v>
      </c>
      <c r="AB179" s="92">
        <f t="shared" ref="AB179:AB182" si="51">U179+W179+Z179</f>
        <v>0</v>
      </c>
      <c r="AC179" s="144"/>
      <c r="AD179" s="136" t="b">
        <f t="shared" si="13"/>
        <v>1</v>
      </c>
      <c r="AE179" s="136" t="b">
        <f t="shared" si="14"/>
        <v>1</v>
      </c>
    </row>
    <row r="180" spans="1:36">
      <c r="A180" s="57"/>
      <c r="B180" s="62" t="s">
        <v>113</v>
      </c>
      <c r="C180" s="63"/>
      <c r="D180" s="92"/>
      <c r="E180" s="63"/>
      <c r="F180" s="180"/>
      <c r="G180" s="214"/>
      <c r="H180" s="260"/>
      <c r="I180" s="63"/>
      <c r="J180" s="92"/>
      <c r="K180" s="62"/>
      <c r="L180" s="167"/>
      <c r="M180" s="62"/>
      <c r="N180" s="92"/>
      <c r="O180" s="57">
        <f>0.06/12*9</f>
        <v>4.4999999999999998E-2</v>
      </c>
      <c r="P180" s="63"/>
      <c r="Q180" s="92"/>
      <c r="R180" s="63"/>
      <c r="S180" s="180"/>
      <c r="T180" s="180"/>
      <c r="U180" s="92"/>
      <c r="V180" s="180"/>
      <c r="W180" s="92"/>
      <c r="X180" s="260">
        <f>0.06/12*9</f>
        <v>4.4999999999999998E-2</v>
      </c>
      <c r="Y180" s="215"/>
      <c r="Z180" s="92">
        <f t="shared" si="49"/>
        <v>0</v>
      </c>
      <c r="AA180" s="180">
        <f t="shared" si="50"/>
        <v>0</v>
      </c>
      <c r="AB180" s="92">
        <f t="shared" si="51"/>
        <v>0</v>
      </c>
      <c r="AC180" s="144"/>
      <c r="AD180" s="136" t="b">
        <f t="shared" si="13"/>
        <v>1</v>
      </c>
      <c r="AE180" s="136" t="b">
        <f t="shared" si="14"/>
        <v>1</v>
      </c>
    </row>
    <row r="181" spans="1:36">
      <c r="A181" s="57"/>
      <c r="B181" s="62" t="s">
        <v>114</v>
      </c>
      <c r="C181" s="63"/>
      <c r="D181" s="92"/>
      <c r="E181" s="63"/>
      <c r="F181" s="180"/>
      <c r="G181" s="214"/>
      <c r="H181" s="260"/>
      <c r="I181" s="63"/>
      <c r="J181" s="92"/>
      <c r="K181" s="62"/>
      <c r="L181" s="167"/>
      <c r="M181" s="62"/>
      <c r="N181" s="92"/>
      <c r="O181" s="57">
        <f>0.06/12*6</f>
        <v>0.03</v>
      </c>
      <c r="P181" s="63"/>
      <c r="Q181" s="92"/>
      <c r="R181" s="63"/>
      <c r="S181" s="180"/>
      <c r="T181" s="180"/>
      <c r="U181" s="92"/>
      <c r="V181" s="180"/>
      <c r="W181" s="92"/>
      <c r="X181" s="260">
        <f>0.06/12*6</f>
        <v>0.03</v>
      </c>
      <c r="Y181" s="215"/>
      <c r="Z181" s="92">
        <f t="shared" si="49"/>
        <v>0</v>
      </c>
      <c r="AA181" s="180">
        <f t="shared" si="50"/>
        <v>0</v>
      </c>
      <c r="AB181" s="92">
        <f t="shared" si="51"/>
        <v>0</v>
      </c>
      <c r="AC181" s="144"/>
      <c r="AD181" s="136" t="b">
        <f t="shared" si="13"/>
        <v>1</v>
      </c>
      <c r="AE181" s="136" t="b">
        <f t="shared" si="14"/>
        <v>1</v>
      </c>
    </row>
    <row r="182" spans="1:36">
      <c r="A182" s="57"/>
      <c r="B182" s="62" t="s">
        <v>115</v>
      </c>
      <c r="C182" s="63"/>
      <c r="D182" s="92"/>
      <c r="E182" s="63"/>
      <c r="F182" s="180"/>
      <c r="G182" s="214"/>
      <c r="H182" s="260"/>
      <c r="I182" s="63"/>
      <c r="J182" s="92"/>
      <c r="K182" s="62"/>
      <c r="L182" s="167"/>
      <c r="M182" s="62"/>
      <c r="N182" s="92"/>
      <c r="O182" s="57">
        <f>0.06/12*3</f>
        <v>1.4999999999999999E-2</v>
      </c>
      <c r="P182" s="63"/>
      <c r="Q182" s="92"/>
      <c r="R182" s="63"/>
      <c r="S182" s="180"/>
      <c r="T182" s="180"/>
      <c r="U182" s="92"/>
      <c r="V182" s="180"/>
      <c r="W182" s="92"/>
      <c r="X182" s="260">
        <f>0.06/12*3</f>
        <v>1.4999999999999999E-2</v>
      </c>
      <c r="Y182" s="215"/>
      <c r="Z182" s="92">
        <f t="shared" si="49"/>
        <v>0</v>
      </c>
      <c r="AA182" s="180">
        <f t="shared" si="50"/>
        <v>0</v>
      </c>
      <c r="AB182" s="92">
        <f t="shared" si="51"/>
        <v>0</v>
      </c>
      <c r="AC182" s="144"/>
      <c r="AD182" s="136" t="b">
        <f t="shared" si="13"/>
        <v>1</v>
      </c>
      <c r="AE182" s="136" t="b">
        <f t="shared" si="14"/>
        <v>1</v>
      </c>
    </row>
    <row r="183" spans="1:36" s="283" customFormat="1">
      <c r="A183" s="265"/>
      <c r="B183" s="302" t="s">
        <v>109</v>
      </c>
      <c r="C183" s="304">
        <f>SUM(C179:C182)</f>
        <v>0</v>
      </c>
      <c r="D183" s="308">
        <f>SUM(D179:D182)</f>
        <v>0</v>
      </c>
      <c r="E183" s="304">
        <f>SUM(E179:E182)</f>
        <v>0</v>
      </c>
      <c r="F183" s="308">
        <f>SUM(F179:F182)</f>
        <v>0</v>
      </c>
      <c r="G183" s="328">
        <f t="shared" ref="G183:AE183" si="52">SUM(G179:G182)</f>
        <v>0</v>
      </c>
      <c r="H183" s="310">
        <f t="shared" si="52"/>
        <v>0</v>
      </c>
      <c r="I183" s="304">
        <f t="shared" si="52"/>
        <v>0</v>
      </c>
      <c r="J183" s="308">
        <f t="shared" si="52"/>
        <v>0</v>
      </c>
      <c r="K183" s="304">
        <f t="shared" si="52"/>
        <v>0</v>
      </c>
      <c r="L183" s="308">
        <f t="shared" si="52"/>
        <v>0</v>
      </c>
      <c r="M183" s="304">
        <f t="shared" si="52"/>
        <v>0</v>
      </c>
      <c r="N183" s="308">
        <f t="shared" si="52"/>
        <v>0</v>
      </c>
      <c r="O183" s="310">
        <f t="shared" si="52"/>
        <v>0.15000000000000002</v>
      </c>
      <c r="P183" s="304">
        <f t="shared" si="52"/>
        <v>0</v>
      </c>
      <c r="Q183" s="308">
        <f t="shared" si="52"/>
        <v>0</v>
      </c>
      <c r="R183" s="304">
        <f t="shared" si="52"/>
        <v>0</v>
      </c>
      <c r="S183" s="308">
        <f t="shared" si="52"/>
        <v>0</v>
      </c>
      <c r="T183" s="304">
        <f t="shared" si="52"/>
        <v>0</v>
      </c>
      <c r="U183" s="308">
        <f t="shared" si="52"/>
        <v>0</v>
      </c>
      <c r="V183" s="304">
        <f t="shared" si="52"/>
        <v>0</v>
      </c>
      <c r="W183" s="308">
        <f t="shared" si="52"/>
        <v>0</v>
      </c>
      <c r="X183" s="310">
        <f t="shared" ref="X183" si="53">SUM(X179:X182)</f>
        <v>0.15000000000000002</v>
      </c>
      <c r="Y183" s="328">
        <f t="shared" ref="Y183:AB183" si="54">SUM(Y179:Y182)</f>
        <v>0</v>
      </c>
      <c r="Z183" s="308">
        <f t="shared" si="54"/>
        <v>0</v>
      </c>
      <c r="AA183" s="304">
        <f t="shared" si="54"/>
        <v>0</v>
      </c>
      <c r="AB183" s="308">
        <f t="shared" si="54"/>
        <v>0</v>
      </c>
      <c r="AC183" s="308">
        <f t="shared" si="52"/>
        <v>0</v>
      </c>
      <c r="AD183" s="304">
        <f t="shared" si="52"/>
        <v>0</v>
      </c>
      <c r="AE183" s="308">
        <f t="shared" si="52"/>
        <v>0</v>
      </c>
      <c r="AG183" s="304">
        <f t="shared" ref="AG183:AJ183" si="55">SUM(AG179:AG182)</f>
        <v>0</v>
      </c>
      <c r="AH183" s="308">
        <f t="shared" si="55"/>
        <v>0</v>
      </c>
      <c r="AI183" s="304">
        <f t="shared" si="55"/>
        <v>0</v>
      </c>
      <c r="AJ183" s="308">
        <f t="shared" si="55"/>
        <v>0</v>
      </c>
    </row>
    <row r="184" spans="1:36">
      <c r="A184" s="57">
        <v>6.06</v>
      </c>
      <c r="B184" s="58" t="s">
        <v>121</v>
      </c>
      <c r="C184" s="54"/>
      <c r="D184" s="52"/>
      <c r="E184" s="54"/>
      <c r="F184" s="181"/>
      <c r="G184" s="213"/>
      <c r="H184" s="258"/>
      <c r="I184" s="54"/>
      <c r="J184" s="52"/>
      <c r="K184" s="58"/>
      <c r="L184" s="169"/>
      <c r="M184" s="58"/>
      <c r="N184" s="52"/>
      <c r="O184" s="53"/>
      <c r="P184" s="54"/>
      <c r="Q184" s="52"/>
      <c r="R184" s="54"/>
      <c r="S184" s="181"/>
      <c r="T184" s="181"/>
      <c r="U184" s="52"/>
      <c r="V184" s="181"/>
      <c r="W184" s="52"/>
      <c r="X184" s="258"/>
      <c r="Y184" s="222"/>
      <c r="Z184" s="52"/>
      <c r="AA184" s="181"/>
      <c r="AB184" s="52"/>
      <c r="AC184" s="140"/>
      <c r="AD184" s="136" t="b">
        <f t="shared" si="13"/>
        <v>1</v>
      </c>
      <c r="AE184" s="136" t="b">
        <f t="shared" si="14"/>
        <v>1</v>
      </c>
    </row>
    <row r="185" spans="1:36">
      <c r="A185" s="57"/>
      <c r="B185" s="62" t="s">
        <v>112</v>
      </c>
      <c r="C185" s="63"/>
      <c r="D185" s="92"/>
      <c r="E185" s="63"/>
      <c r="F185" s="180"/>
      <c r="G185" s="214"/>
      <c r="H185" s="260"/>
      <c r="I185" s="63"/>
      <c r="J185" s="92"/>
      <c r="K185" s="62"/>
      <c r="L185" s="167"/>
      <c r="M185" s="62"/>
      <c r="N185" s="92"/>
      <c r="O185" s="57">
        <v>0.2</v>
      </c>
      <c r="P185" s="63"/>
      <c r="Q185" s="92"/>
      <c r="R185" s="63"/>
      <c r="S185" s="180"/>
      <c r="T185" s="180"/>
      <c r="U185" s="92"/>
      <c r="V185" s="180"/>
      <c r="W185" s="92"/>
      <c r="X185" s="260">
        <v>0.2</v>
      </c>
      <c r="Y185" s="215"/>
      <c r="Z185" s="92">
        <f t="shared" ref="Z185:Z188" si="56">X185*Y185</f>
        <v>0</v>
      </c>
      <c r="AA185" s="180">
        <f t="shared" ref="AA185:AA188" si="57">Y185</f>
        <v>0</v>
      </c>
      <c r="AB185" s="92">
        <f t="shared" ref="AB185:AB188" si="58">U185+W185+Z185</f>
        <v>0</v>
      </c>
      <c r="AC185" s="144"/>
      <c r="AD185" s="136" t="b">
        <f t="shared" si="13"/>
        <v>1</v>
      </c>
      <c r="AE185" s="136" t="b">
        <f t="shared" si="14"/>
        <v>1</v>
      </c>
    </row>
    <row r="186" spans="1:36">
      <c r="A186" s="57"/>
      <c r="B186" s="62" t="s">
        <v>113</v>
      </c>
      <c r="C186" s="63"/>
      <c r="D186" s="92"/>
      <c r="E186" s="63"/>
      <c r="F186" s="180"/>
      <c r="G186" s="214"/>
      <c r="H186" s="260"/>
      <c r="I186" s="63"/>
      <c r="J186" s="92"/>
      <c r="K186" s="62"/>
      <c r="L186" s="167"/>
      <c r="M186" s="62"/>
      <c r="N186" s="92"/>
      <c r="O186" s="57">
        <f>0.2/12*9</f>
        <v>0.15</v>
      </c>
      <c r="P186" s="63"/>
      <c r="Q186" s="92"/>
      <c r="R186" s="63"/>
      <c r="S186" s="180"/>
      <c r="T186" s="180"/>
      <c r="U186" s="92"/>
      <c r="V186" s="180"/>
      <c r="W186" s="92"/>
      <c r="X186" s="260">
        <f>0.2/12*9</f>
        <v>0.15</v>
      </c>
      <c r="Y186" s="215"/>
      <c r="Z186" s="92">
        <f t="shared" si="56"/>
        <v>0</v>
      </c>
      <c r="AA186" s="180">
        <f t="shared" si="57"/>
        <v>0</v>
      </c>
      <c r="AB186" s="92">
        <f t="shared" si="58"/>
        <v>0</v>
      </c>
      <c r="AC186" s="144"/>
      <c r="AD186" s="136" t="b">
        <f t="shared" si="13"/>
        <v>1</v>
      </c>
      <c r="AE186" s="136" t="b">
        <f t="shared" si="14"/>
        <v>1</v>
      </c>
    </row>
    <row r="187" spans="1:36">
      <c r="A187" s="57"/>
      <c r="B187" s="62" t="s">
        <v>114</v>
      </c>
      <c r="C187" s="63"/>
      <c r="D187" s="92"/>
      <c r="E187" s="63"/>
      <c r="F187" s="180"/>
      <c r="G187" s="214"/>
      <c r="H187" s="260"/>
      <c r="I187" s="63"/>
      <c r="J187" s="92"/>
      <c r="K187" s="62"/>
      <c r="L187" s="167"/>
      <c r="M187" s="62"/>
      <c r="N187" s="92"/>
      <c r="O187" s="57">
        <f>0.2/12*6</f>
        <v>0.1</v>
      </c>
      <c r="P187" s="63"/>
      <c r="Q187" s="92"/>
      <c r="R187" s="63"/>
      <c r="S187" s="180"/>
      <c r="T187" s="180"/>
      <c r="U187" s="92"/>
      <c r="V187" s="180"/>
      <c r="W187" s="92"/>
      <c r="X187" s="260">
        <f>0.2/12*6</f>
        <v>0.1</v>
      </c>
      <c r="Y187" s="215"/>
      <c r="Z187" s="92">
        <f t="shared" si="56"/>
        <v>0</v>
      </c>
      <c r="AA187" s="180">
        <f t="shared" si="57"/>
        <v>0</v>
      </c>
      <c r="AB187" s="92">
        <f t="shared" si="58"/>
        <v>0</v>
      </c>
      <c r="AC187" s="144"/>
      <c r="AD187" s="136" t="b">
        <f t="shared" si="13"/>
        <v>1</v>
      </c>
      <c r="AE187" s="136" t="b">
        <f t="shared" si="14"/>
        <v>1</v>
      </c>
    </row>
    <row r="188" spans="1:36">
      <c r="A188" s="57"/>
      <c r="B188" s="62" t="s">
        <v>115</v>
      </c>
      <c r="C188" s="63"/>
      <c r="D188" s="92"/>
      <c r="E188" s="63"/>
      <c r="F188" s="180"/>
      <c r="G188" s="214"/>
      <c r="H188" s="260"/>
      <c r="I188" s="63"/>
      <c r="J188" s="92"/>
      <c r="K188" s="62"/>
      <c r="L188" s="167"/>
      <c r="M188" s="62"/>
      <c r="N188" s="92"/>
      <c r="O188" s="57">
        <f>0.2/12*3</f>
        <v>0.05</v>
      </c>
      <c r="P188" s="63"/>
      <c r="Q188" s="92"/>
      <c r="R188" s="63"/>
      <c r="S188" s="180"/>
      <c r="T188" s="180"/>
      <c r="U188" s="92"/>
      <c r="V188" s="180"/>
      <c r="W188" s="92"/>
      <c r="X188" s="260">
        <f>0.2/12*3</f>
        <v>0.05</v>
      </c>
      <c r="Y188" s="215"/>
      <c r="Z188" s="92">
        <f t="shared" si="56"/>
        <v>0</v>
      </c>
      <c r="AA188" s="180">
        <f t="shared" si="57"/>
        <v>0</v>
      </c>
      <c r="AB188" s="92">
        <f t="shared" si="58"/>
        <v>0</v>
      </c>
      <c r="AC188" s="144"/>
      <c r="AD188" s="136" t="b">
        <f t="shared" si="13"/>
        <v>1</v>
      </c>
      <c r="AE188" s="136" t="b">
        <f t="shared" si="14"/>
        <v>1</v>
      </c>
    </row>
    <row r="189" spans="1:36" s="283" customFormat="1">
      <c r="A189" s="265"/>
      <c r="B189" s="302" t="s">
        <v>109</v>
      </c>
      <c r="C189" s="304">
        <f>SUM(C185:C188)</f>
        <v>0</v>
      </c>
      <c r="D189" s="308">
        <f>SUM(D185:D188)</f>
        <v>0</v>
      </c>
      <c r="E189" s="304">
        <f>SUM(E185:E188)</f>
        <v>0</v>
      </c>
      <c r="F189" s="308">
        <f>SUM(F185:F188)</f>
        <v>0</v>
      </c>
      <c r="G189" s="328">
        <f t="shared" ref="G189:AE189" si="59">SUM(G185:G188)</f>
        <v>0</v>
      </c>
      <c r="H189" s="310">
        <f t="shared" si="59"/>
        <v>0</v>
      </c>
      <c r="I189" s="304">
        <f t="shared" si="59"/>
        <v>0</v>
      </c>
      <c r="J189" s="308">
        <f t="shared" si="59"/>
        <v>0</v>
      </c>
      <c r="K189" s="304">
        <f t="shared" si="59"/>
        <v>0</v>
      </c>
      <c r="L189" s="308">
        <f t="shared" si="59"/>
        <v>0</v>
      </c>
      <c r="M189" s="304">
        <f t="shared" si="59"/>
        <v>0</v>
      </c>
      <c r="N189" s="308">
        <f t="shared" si="59"/>
        <v>0</v>
      </c>
      <c r="O189" s="310"/>
      <c r="P189" s="304">
        <f t="shared" si="59"/>
        <v>0</v>
      </c>
      <c r="Q189" s="308">
        <f t="shared" si="59"/>
        <v>0</v>
      </c>
      <c r="R189" s="304">
        <f t="shared" si="59"/>
        <v>0</v>
      </c>
      <c r="S189" s="308">
        <f t="shared" si="59"/>
        <v>0</v>
      </c>
      <c r="T189" s="304">
        <f t="shared" si="59"/>
        <v>0</v>
      </c>
      <c r="U189" s="308">
        <f t="shared" si="59"/>
        <v>0</v>
      </c>
      <c r="V189" s="304">
        <f t="shared" si="59"/>
        <v>0</v>
      </c>
      <c r="W189" s="308">
        <f t="shared" si="59"/>
        <v>0</v>
      </c>
      <c r="X189" s="310"/>
      <c r="Y189" s="328">
        <f t="shared" ref="Y189:AB189" si="60">SUM(Y185:Y188)</f>
        <v>0</v>
      </c>
      <c r="Z189" s="308">
        <f t="shared" si="60"/>
        <v>0</v>
      </c>
      <c r="AA189" s="304">
        <f t="shared" si="60"/>
        <v>0</v>
      </c>
      <c r="AB189" s="308">
        <f t="shared" si="60"/>
        <v>0</v>
      </c>
      <c r="AC189" s="308">
        <f t="shared" si="59"/>
        <v>0</v>
      </c>
      <c r="AD189" s="304">
        <f t="shared" si="59"/>
        <v>0</v>
      </c>
      <c r="AE189" s="308">
        <f t="shared" si="59"/>
        <v>0</v>
      </c>
      <c r="AG189" s="304">
        <f t="shared" ref="AG189:AJ189" si="61">SUM(AG185:AG188)</f>
        <v>0</v>
      </c>
      <c r="AH189" s="308">
        <f t="shared" si="61"/>
        <v>0</v>
      </c>
      <c r="AI189" s="304">
        <f t="shared" si="61"/>
        <v>0</v>
      </c>
      <c r="AJ189" s="308">
        <f t="shared" si="61"/>
        <v>0</v>
      </c>
    </row>
    <row r="190" spans="1:36">
      <c r="A190" s="57">
        <v>6.07</v>
      </c>
      <c r="B190" s="58" t="s">
        <v>122</v>
      </c>
      <c r="C190" s="54"/>
      <c r="D190" s="52"/>
      <c r="E190" s="54"/>
      <c r="F190" s="181"/>
      <c r="G190" s="213"/>
      <c r="H190" s="258"/>
      <c r="I190" s="54"/>
      <c r="J190" s="52"/>
      <c r="K190" s="58"/>
      <c r="L190" s="169"/>
      <c r="M190" s="58"/>
      <c r="N190" s="52"/>
      <c r="O190" s="53"/>
      <c r="P190" s="54"/>
      <c r="Q190" s="52"/>
      <c r="R190" s="54"/>
      <c r="S190" s="181"/>
      <c r="T190" s="181"/>
      <c r="U190" s="52"/>
      <c r="V190" s="181"/>
      <c r="W190" s="52"/>
      <c r="X190" s="258"/>
      <c r="Y190" s="222"/>
      <c r="Z190" s="52"/>
      <c r="AA190" s="181"/>
      <c r="AB190" s="52"/>
      <c r="AC190" s="140"/>
      <c r="AD190" s="136" t="b">
        <f t="shared" si="13"/>
        <v>1</v>
      </c>
      <c r="AE190" s="136" t="b">
        <f t="shared" si="14"/>
        <v>1</v>
      </c>
    </row>
    <row r="191" spans="1:36">
      <c r="A191" s="57"/>
      <c r="B191" s="62" t="s">
        <v>112</v>
      </c>
      <c r="C191" s="63"/>
      <c r="D191" s="92"/>
      <c r="E191" s="63"/>
      <c r="F191" s="180"/>
      <c r="G191" s="214"/>
      <c r="H191" s="260"/>
      <c r="I191" s="63"/>
      <c r="J191" s="92"/>
      <c r="K191" s="62"/>
      <c r="L191" s="167"/>
      <c r="M191" s="62"/>
      <c r="N191" s="92"/>
      <c r="O191" s="57">
        <f>0.06</f>
        <v>0.06</v>
      </c>
      <c r="P191" s="63"/>
      <c r="Q191" s="92"/>
      <c r="R191" s="63"/>
      <c r="S191" s="180"/>
      <c r="T191" s="180"/>
      <c r="U191" s="92"/>
      <c r="V191" s="180"/>
      <c r="W191" s="92"/>
      <c r="X191" s="260">
        <f>0.06</f>
        <v>0.06</v>
      </c>
      <c r="Y191" s="215"/>
      <c r="Z191" s="92">
        <f t="shared" ref="Z191:Z194" si="62">X191*Y191</f>
        <v>0</v>
      </c>
      <c r="AA191" s="180">
        <f t="shared" ref="AA191:AA194" si="63">Y191</f>
        <v>0</v>
      </c>
      <c r="AB191" s="92">
        <f t="shared" ref="AB191:AB194" si="64">U191+W191+Z191</f>
        <v>0</v>
      </c>
      <c r="AC191" s="144"/>
      <c r="AD191" s="136" t="b">
        <f t="shared" si="13"/>
        <v>1</v>
      </c>
      <c r="AE191" s="136" t="b">
        <f t="shared" si="14"/>
        <v>1</v>
      </c>
    </row>
    <row r="192" spans="1:36">
      <c r="A192" s="57"/>
      <c r="B192" s="62" t="s">
        <v>113</v>
      </c>
      <c r="C192" s="63"/>
      <c r="D192" s="92"/>
      <c r="E192" s="63"/>
      <c r="F192" s="180"/>
      <c r="G192" s="214"/>
      <c r="H192" s="260"/>
      <c r="I192" s="63"/>
      <c r="J192" s="92"/>
      <c r="K192" s="62"/>
      <c r="L192" s="167"/>
      <c r="M192" s="62"/>
      <c r="N192" s="92"/>
      <c r="O192" s="57">
        <f>0.06/12*9</f>
        <v>4.4999999999999998E-2</v>
      </c>
      <c r="P192" s="63"/>
      <c r="Q192" s="92"/>
      <c r="R192" s="63"/>
      <c r="S192" s="180"/>
      <c r="T192" s="180"/>
      <c r="U192" s="92"/>
      <c r="V192" s="180"/>
      <c r="W192" s="92"/>
      <c r="X192" s="260">
        <f>0.06/12*9</f>
        <v>4.4999999999999998E-2</v>
      </c>
      <c r="Y192" s="215"/>
      <c r="Z192" s="92">
        <f t="shared" si="62"/>
        <v>0</v>
      </c>
      <c r="AA192" s="180">
        <f t="shared" si="63"/>
        <v>0</v>
      </c>
      <c r="AB192" s="92">
        <f t="shared" si="64"/>
        <v>0</v>
      </c>
      <c r="AC192" s="144"/>
      <c r="AD192" s="136" t="b">
        <f t="shared" si="13"/>
        <v>1</v>
      </c>
      <c r="AE192" s="136" t="b">
        <f t="shared" si="14"/>
        <v>1</v>
      </c>
    </row>
    <row r="193" spans="1:36">
      <c r="A193" s="57"/>
      <c r="B193" s="62" t="s">
        <v>114</v>
      </c>
      <c r="C193" s="63"/>
      <c r="D193" s="92"/>
      <c r="E193" s="63"/>
      <c r="F193" s="180"/>
      <c r="G193" s="214"/>
      <c r="H193" s="260"/>
      <c r="I193" s="63"/>
      <c r="J193" s="92"/>
      <c r="K193" s="62"/>
      <c r="L193" s="167"/>
      <c r="M193" s="62"/>
      <c r="N193" s="92"/>
      <c r="O193" s="57">
        <f>0.06/12*6</f>
        <v>0.03</v>
      </c>
      <c r="P193" s="63"/>
      <c r="Q193" s="92"/>
      <c r="R193" s="63"/>
      <c r="S193" s="180"/>
      <c r="T193" s="180"/>
      <c r="U193" s="92"/>
      <c r="V193" s="180"/>
      <c r="W193" s="92"/>
      <c r="X193" s="260">
        <f>0.06/12*6</f>
        <v>0.03</v>
      </c>
      <c r="Y193" s="215"/>
      <c r="Z193" s="92">
        <f t="shared" si="62"/>
        <v>0</v>
      </c>
      <c r="AA193" s="180">
        <f t="shared" si="63"/>
        <v>0</v>
      </c>
      <c r="AB193" s="92">
        <f t="shared" si="64"/>
        <v>0</v>
      </c>
      <c r="AC193" s="144"/>
      <c r="AD193" s="136" t="b">
        <f t="shared" si="13"/>
        <v>1</v>
      </c>
      <c r="AE193" s="136" t="b">
        <f t="shared" si="14"/>
        <v>1</v>
      </c>
    </row>
    <row r="194" spans="1:36">
      <c r="A194" s="57"/>
      <c r="B194" s="62" t="s">
        <v>115</v>
      </c>
      <c r="C194" s="63"/>
      <c r="D194" s="92"/>
      <c r="E194" s="63"/>
      <c r="F194" s="180"/>
      <c r="G194" s="214"/>
      <c r="H194" s="260"/>
      <c r="I194" s="63"/>
      <c r="J194" s="92"/>
      <c r="K194" s="62"/>
      <c r="L194" s="167"/>
      <c r="M194" s="62"/>
      <c r="N194" s="92"/>
      <c r="O194" s="57">
        <f>0.06/12*3</f>
        <v>1.4999999999999999E-2</v>
      </c>
      <c r="P194" s="63"/>
      <c r="Q194" s="92"/>
      <c r="R194" s="63"/>
      <c r="S194" s="180"/>
      <c r="T194" s="180"/>
      <c r="U194" s="92"/>
      <c r="V194" s="180"/>
      <c r="W194" s="92"/>
      <c r="X194" s="260">
        <f>0.06/12*3</f>
        <v>1.4999999999999999E-2</v>
      </c>
      <c r="Y194" s="215"/>
      <c r="Z194" s="92">
        <f t="shared" si="62"/>
        <v>0</v>
      </c>
      <c r="AA194" s="180">
        <f t="shared" si="63"/>
        <v>0</v>
      </c>
      <c r="AB194" s="92">
        <f t="shared" si="64"/>
        <v>0</v>
      </c>
      <c r="AC194" s="144"/>
      <c r="AD194" s="136" t="b">
        <f t="shared" si="13"/>
        <v>1</v>
      </c>
      <c r="AE194" s="136" t="b">
        <f t="shared" si="14"/>
        <v>1</v>
      </c>
    </row>
    <row r="195" spans="1:36" s="283" customFormat="1">
      <c r="A195" s="265"/>
      <c r="B195" s="302" t="s">
        <v>109</v>
      </c>
      <c r="C195" s="304">
        <f>SUM(C191:C194)</f>
        <v>0</v>
      </c>
      <c r="D195" s="310">
        <f>SUM(D191:D194)</f>
        <v>0</v>
      </c>
      <c r="E195" s="304">
        <f>SUM(E191:E194)</f>
        <v>0</v>
      </c>
      <c r="F195" s="310">
        <f>SUM(F191:F194)</f>
        <v>0</v>
      </c>
      <c r="G195" s="328">
        <f t="shared" ref="G195:AE196" si="65">SUM(G191:G194)</f>
        <v>0</v>
      </c>
      <c r="H195" s="310">
        <f t="shared" si="65"/>
        <v>0</v>
      </c>
      <c r="I195" s="304">
        <f t="shared" si="65"/>
        <v>0</v>
      </c>
      <c r="J195" s="310">
        <f t="shared" si="65"/>
        <v>0</v>
      </c>
      <c r="K195" s="304">
        <f t="shared" si="65"/>
        <v>0</v>
      </c>
      <c r="L195" s="310">
        <f t="shared" si="65"/>
        <v>0</v>
      </c>
      <c r="M195" s="304">
        <f t="shared" si="65"/>
        <v>0</v>
      </c>
      <c r="N195" s="308">
        <f t="shared" si="65"/>
        <v>0</v>
      </c>
      <c r="O195" s="310"/>
      <c r="P195" s="304">
        <f t="shared" ref="P195:W195" si="66">SUM(P191:P194)</f>
        <v>0</v>
      </c>
      <c r="Q195" s="308">
        <f t="shared" si="66"/>
        <v>0</v>
      </c>
      <c r="R195" s="304">
        <f t="shared" si="66"/>
        <v>0</v>
      </c>
      <c r="S195" s="310">
        <f t="shared" si="66"/>
        <v>0</v>
      </c>
      <c r="T195" s="304">
        <f t="shared" si="66"/>
        <v>0</v>
      </c>
      <c r="U195" s="308">
        <f t="shared" si="66"/>
        <v>0</v>
      </c>
      <c r="V195" s="304">
        <f t="shared" si="66"/>
        <v>0</v>
      </c>
      <c r="W195" s="308">
        <f t="shared" si="66"/>
        <v>0</v>
      </c>
      <c r="X195" s="310"/>
      <c r="Y195" s="328">
        <f t="shared" ref="Y195:AB195" si="67">SUM(Y191:Y194)</f>
        <v>0</v>
      </c>
      <c r="Z195" s="308">
        <f t="shared" si="67"/>
        <v>0</v>
      </c>
      <c r="AA195" s="304">
        <f t="shared" si="67"/>
        <v>0</v>
      </c>
      <c r="AB195" s="308">
        <f t="shared" si="67"/>
        <v>0</v>
      </c>
      <c r="AC195" s="308">
        <f t="shared" si="65"/>
        <v>0</v>
      </c>
      <c r="AD195" s="304">
        <f t="shared" si="65"/>
        <v>0</v>
      </c>
      <c r="AE195" s="308">
        <f t="shared" si="65"/>
        <v>0</v>
      </c>
      <c r="AG195" s="304">
        <f t="shared" ref="AG195:AJ195" si="68">SUM(AG191:AG194)</f>
        <v>0</v>
      </c>
      <c r="AH195" s="308">
        <f t="shared" si="68"/>
        <v>0</v>
      </c>
      <c r="AI195" s="304">
        <f t="shared" si="68"/>
        <v>0</v>
      </c>
      <c r="AJ195" s="308">
        <f t="shared" si="68"/>
        <v>0</v>
      </c>
    </row>
    <row r="196" spans="1:36" s="283" customFormat="1">
      <c r="A196" s="265"/>
      <c r="B196" s="302" t="s">
        <v>13</v>
      </c>
      <c r="C196" s="304">
        <f>C159+C165+C171+C177+C183+C189+C195</f>
        <v>0</v>
      </c>
      <c r="D196" s="310">
        <f>D159+D165+D171+D177+D183+D189+D195</f>
        <v>0</v>
      </c>
      <c r="E196" s="304">
        <f>E159+E165+E171+E177+E183+E189+E195</f>
        <v>0</v>
      </c>
      <c r="F196" s="310">
        <f>F159+F165+F171+F177+F183+F189+F195</f>
        <v>0</v>
      </c>
      <c r="G196" s="328">
        <f t="shared" si="65"/>
        <v>0</v>
      </c>
      <c r="H196" s="310">
        <f t="shared" si="65"/>
        <v>0</v>
      </c>
      <c r="I196" s="304">
        <f t="shared" ref="I196:M196" si="69">I159+I165+I171+I177+I183+I189+I195</f>
        <v>0</v>
      </c>
      <c r="J196" s="310">
        <f t="shared" si="69"/>
        <v>0</v>
      </c>
      <c r="K196" s="304">
        <f t="shared" si="69"/>
        <v>0</v>
      </c>
      <c r="L196" s="310">
        <f>SUM(L159+L165+L171+L177+L183+L189+L195)</f>
        <v>0</v>
      </c>
      <c r="M196" s="304">
        <f t="shared" si="69"/>
        <v>0</v>
      </c>
      <c r="N196" s="310">
        <f>SUM(N159+N165+N171+N177+N183+N189+N195)</f>
        <v>0</v>
      </c>
      <c r="O196" s="310"/>
      <c r="P196" s="304">
        <f t="shared" ref="P196:V196" si="70">P159+P165+P171+P177+P183+P189+P195</f>
        <v>0</v>
      </c>
      <c r="Q196" s="310">
        <f>SUM(Q159+Q165+Q171+Q177+Q183+Q189+Q195)</f>
        <v>0</v>
      </c>
      <c r="R196" s="304">
        <f t="shared" si="70"/>
        <v>0</v>
      </c>
      <c r="S196" s="310">
        <f>SUM(S159+S165+S171+S177+S183+S189+S195)</f>
        <v>0</v>
      </c>
      <c r="T196" s="304">
        <f t="shared" si="70"/>
        <v>0</v>
      </c>
      <c r="U196" s="310">
        <f>SUM(U159+U165+U171+U177+U183+U189+U195)</f>
        <v>0</v>
      </c>
      <c r="V196" s="304">
        <f t="shared" si="70"/>
        <v>0</v>
      </c>
      <c r="W196" s="310">
        <f>SUM(W159+W165+W171+W177+W183+W189+W195)</f>
        <v>0</v>
      </c>
      <c r="X196" s="310"/>
      <c r="Y196" s="328">
        <f t="shared" ref="Y196:AA196" si="71">Y159+Y165+Y171+Y177+Y183+Y189+Y195</f>
        <v>0</v>
      </c>
      <c r="Z196" s="310">
        <f>SUM(Z159+Z165+Z171+Z177+Z183+Z189+Z195)</f>
        <v>0</v>
      </c>
      <c r="AA196" s="304">
        <f t="shared" si="71"/>
        <v>0</v>
      </c>
      <c r="AB196" s="310">
        <f>SUM(AB159+AB165+AB171+AB177+AB183+AB189+AB195)</f>
        <v>0</v>
      </c>
      <c r="AC196" s="308">
        <f t="shared" ref="AC196:AE196" si="72">SUM(AC159+AC165+AC171+AC177+AC183+AC189+AC195)</f>
        <v>0</v>
      </c>
      <c r="AD196" s="304">
        <f t="shared" si="72"/>
        <v>0</v>
      </c>
      <c r="AE196" s="308">
        <f t="shared" si="72"/>
        <v>0</v>
      </c>
      <c r="AG196" s="304">
        <f t="shared" ref="AG196:AJ196" si="73">SUM(AG159+AG165+AG171+AG177+AG183+AG189+AG195)</f>
        <v>0</v>
      </c>
      <c r="AH196" s="308">
        <f t="shared" si="73"/>
        <v>0</v>
      </c>
      <c r="AI196" s="304">
        <f t="shared" si="73"/>
        <v>0</v>
      </c>
      <c r="AJ196" s="308">
        <f t="shared" si="73"/>
        <v>0</v>
      </c>
    </row>
    <row r="197" spans="1:36">
      <c r="A197" s="53" t="s">
        <v>123</v>
      </c>
      <c r="B197" s="58" t="s">
        <v>124</v>
      </c>
      <c r="C197" s="54"/>
      <c r="D197" s="169"/>
      <c r="E197" s="54"/>
      <c r="F197" s="181"/>
      <c r="G197" s="213"/>
      <c r="H197" s="258"/>
      <c r="I197" s="54"/>
      <c r="J197" s="52"/>
      <c r="K197" s="58"/>
      <c r="L197" s="169"/>
      <c r="M197" s="58"/>
      <c r="N197" s="52"/>
      <c r="O197" s="53"/>
      <c r="P197" s="54"/>
      <c r="Q197" s="52"/>
      <c r="R197" s="54"/>
      <c r="S197" s="181"/>
      <c r="T197" s="181"/>
      <c r="U197" s="52"/>
      <c r="V197" s="181"/>
      <c r="W197" s="52"/>
      <c r="X197" s="258"/>
      <c r="Y197" s="222"/>
      <c r="Z197" s="52"/>
      <c r="AA197" s="181"/>
      <c r="AB197" s="52"/>
      <c r="AC197" s="140"/>
      <c r="AD197" s="136" t="b">
        <f t="shared" si="13"/>
        <v>1</v>
      </c>
      <c r="AE197" s="136" t="b">
        <f t="shared" si="14"/>
        <v>1</v>
      </c>
    </row>
    <row r="198" spans="1:36">
      <c r="A198" s="60">
        <v>7</v>
      </c>
      <c r="B198" s="58" t="s">
        <v>125</v>
      </c>
      <c r="C198" s="54"/>
      <c r="D198" s="169"/>
      <c r="E198" s="54"/>
      <c r="F198" s="181"/>
      <c r="G198" s="213"/>
      <c r="H198" s="258"/>
      <c r="I198" s="54"/>
      <c r="J198" s="52"/>
      <c r="K198" s="58"/>
      <c r="L198" s="169"/>
      <c r="M198" s="58"/>
      <c r="N198" s="52"/>
      <c r="O198" s="53"/>
      <c r="P198" s="54"/>
      <c r="Q198" s="52"/>
      <c r="R198" s="54"/>
      <c r="S198" s="181"/>
      <c r="T198" s="181"/>
      <c r="U198" s="52"/>
      <c r="V198" s="181"/>
      <c r="W198" s="52"/>
      <c r="X198" s="258"/>
      <c r="Y198" s="222"/>
      <c r="Z198" s="52"/>
      <c r="AA198" s="181"/>
      <c r="AB198" s="52"/>
      <c r="AC198" s="140"/>
      <c r="AD198" s="136" t="b">
        <f t="shared" si="13"/>
        <v>1</v>
      </c>
      <c r="AE198" s="136" t="b">
        <f t="shared" si="14"/>
        <v>1</v>
      </c>
    </row>
    <row r="199" spans="1:36">
      <c r="A199" s="57">
        <v>7.01</v>
      </c>
      <c r="B199" s="62" t="s">
        <v>126</v>
      </c>
      <c r="C199" s="63"/>
      <c r="D199" s="167"/>
      <c r="E199" s="63"/>
      <c r="F199" s="180"/>
      <c r="G199" s="214"/>
      <c r="H199" s="260"/>
      <c r="I199" s="63"/>
      <c r="J199" s="92"/>
      <c r="K199" s="62"/>
      <c r="L199" s="167"/>
      <c r="M199" s="62"/>
      <c r="N199" s="92"/>
      <c r="O199" s="57"/>
      <c r="P199" s="63"/>
      <c r="Q199" s="92"/>
      <c r="R199" s="63"/>
      <c r="S199" s="180"/>
      <c r="T199" s="180"/>
      <c r="U199" s="92"/>
      <c r="V199" s="180"/>
      <c r="W199" s="92"/>
      <c r="X199" s="260"/>
      <c r="Y199" s="215"/>
      <c r="Z199" s="92"/>
      <c r="AA199" s="180"/>
      <c r="AB199" s="92"/>
      <c r="AC199" s="144"/>
      <c r="AD199" s="136" t="b">
        <f t="shared" si="13"/>
        <v>1</v>
      </c>
      <c r="AE199" s="136" t="b">
        <f t="shared" si="14"/>
        <v>1</v>
      </c>
    </row>
    <row r="200" spans="1:36">
      <c r="A200" s="57"/>
      <c r="B200" s="62" t="s">
        <v>127</v>
      </c>
      <c r="C200" s="60">
        <v>850</v>
      </c>
      <c r="D200" s="92">
        <v>1.2750000000000001</v>
      </c>
      <c r="E200" s="63">
        <v>850</v>
      </c>
      <c r="F200" s="180">
        <v>1.2750000000000001</v>
      </c>
      <c r="G200" s="60">
        <f t="shared" ref="G200" si="74">E200/C200%</f>
        <v>100</v>
      </c>
      <c r="H200" s="260">
        <f>F200/D200%</f>
        <v>100</v>
      </c>
      <c r="I200" s="63">
        <f>C200-E200</f>
        <v>0</v>
      </c>
      <c r="J200" s="92">
        <f>D200-F200</f>
        <v>0</v>
      </c>
      <c r="K200" s="62"/>
      <c r="L200" s="167"/>
      <c r="M200" s="62"/>
      <c r="N200" s="92"/>
      <c r="O200" s="63">
        <f>150/100000</f>
        <v>1.5E-3</v>
      </c>
      <c r="P200" s="63">
        <v>953</v>
      </c>
      <c r="Q200" s="92">
        <f>O200*P200</f>
        <v>1.4295</v>
      </c>
      <c r="R200" s="60">
        <f t="shared" ref="R200:S206" si="75">P200</f>
        <v>953</v>
      </c>
      <c r="S200" s="180">
        <f t="shared" si="75"/>
        <v>1.4295</v>
      </c>
      <c r="T200" s="180"/>
      <c r="U200" s="92"/>
      <c r="V200" s="180"/>
      <c r="W200" s="92"/>
      <c r="X200" s="259">
        <f>150/100000</f>
        <v>1.5E-3</v>
      </c>
      <c r="Y200" s="259">
        <v>953</v>
      </c>
      <c r="Z200" s="92">
        <f t="shared" ref="Z200:Z208" si="76">X200*Y200</f>
        <v>1.4295</v>
      </c>
      <c r="AA200" s="180">
        <f t="shared" ref="AA200:AA208" si="77">Y200</f>
        <v>953</v>
      </c>
      <c r="AB200" s="92">
        <f t="shared" ref="AB200:AB208" si="78">U200+W200+Z200</f>
        <v>1.4295</v>
      </c>
      <c r="AC200" s="166">
        <v>850</v>
      </c>
      <c r="AD200" s="136" t="b">
        <f t="shared" si="13"/>
        <v>1</v>
      </c>
      <c r="AE200" s="136" t="b">
        <f t="shared" si="14"/>
        <v>1</v>
      </c>
    </row>
    <row r="201" spans="1:36">
      <c r="A201" s="57"/>
      <c r="B201" s="62" t="s">
        <v>128</v>
      </c>
      <c r="C201" s="60">
        <v>0</v>
      </c>
      <c r="D201" s="92">
        <v>0</v>
      </c>
      <c r="E201" s="63">
        <v>0</v>
      </c>
      <c r="F201" s="180">
        <v>0</v>
      </c>
      <c r="G201" s="214"/>
      <c r="H201" s="260"/>
      <c r="I201" s="63"/>
      <c r="J201" s="92"/>
      <c r="K201" s="62"/>
      <c r="L201" s="167"/>
      <c r="M201" s="62"/>
      <c r="N201" s="92"/>
      <c r="O201" s="63">
        <f t="shared" ref="O201:O202" si="79">150/100000</f>
        <v>1.5E-3</v>
      </c>
      <c r="P201" s="63"/>
      <c r="Q201" s="92"/>
      <c r="R201" s="60">
        <f t="shared" si="75"/>
        <v>0</v>
      </c>
      <c r="S201" s="180">
        <f t="shared" si="75"/>
        <v>0</v>
      </c>
      <c r="T201" s="180"/>
      <c r="U201" s="92"/>
      <c r="V201" s="180"/>
      <c r="W201" s="92"/>
      <c r="X201" s="259">
        <f t="shared" ref="X201:X202" si="80">150/100000</f>
        <v>1.5E-3</v>
      </c>
      <c r="Y201" s="215"/>
      <c r="Z201" s="92">
        <f t="shared" si="76"/>
        <v>0</v>
      </c>
      <c r="AA201" s="180">
        <f t="shared" si="77"/>
        <v>0</v>
      </c>
      <c r="AB201" s="92">
        <f t="shared" si="78"/>
        <v>0</v>
      </c>
      <c r="AC201" s="144"/>
      <c r="AD201" s="136" t="b">
        <f t="shared" si="13"/>
        <v>1</v>
      </c>
      <c r="AE201" s="136" t="b">
        <f t="shared" si="14"/>
        <v>1</v>
      </c>
    </row>
    <row r="202" spans="1:36">
      <c r="A202" s="57"/>
      <c r="B202" s="62" t="s">
        <v>129</v>
      </c>
      <c r="C202" s="60">
        <v>0</v>
      </c>
      <c r="D202" s="92">
        <v>0</v>
      </c>
      <c r="E202" s="63">
        <v>0</v>
      </c>
      <c r="F202" s="180">
        <v>0</v>
      </c>
      <c r="G202" s="214"/>
      <c r="H202" s="260"/>
      <c r="I202" s="63"/>
      <c r="J202" s="92"/>
      <c r="K202" s="62"/>
      <c r="L202" s="167"/>
      <c r="M202" s="62"/>
      <c r="N202" s="92"/>
      <c r="O202" s="63">
        <f t="shared" si="79"/>
        <v>1.5E-3</v>
      </c>
      <c r="P202" s="63"/>
      <c r="Q202" s="92"/>
      <c r="R202" s="60">
        <f t="shared" si="75"/>
        <v>0</v>
      </c>
      <c r="S202" s="180">
        <f t="shared" si="75"/>
        <v>0</v>
      </c>
      <c r="T202" s="180"/>
      <c r="U202" s="92"/>
      <c r="V202" s="180"/>
      <c r="W202" s="92"/>
      <c r="X202" s="259">
        <f t="shared" si="80"/>
        <v>1.5E-3</v>
      </c>
      <c r="Y202" s="215"/>
      <c r="Z202" s="92">
        <f t="shared" si="76"/>
        <v>0</v>
      </c>
      <c r="AA202" s="180">
        <f t="shared" si="77"/>
        <v>0</v>
      </c>
      <c r="AB202" s="92">
        <f t="shared" si="78"/>
        <v>0</v>
      </c>
      <c r="AC202" s="144"/>
      <c r="AD202" s="136" t="b">
        <f t="shared" si="13"/>
        <v>1</v>
      </c>
      <c r="AE202" s="136" t="b">
        <f t="shared" si="14"/>
        <v>1</v>
      </c>
    </row>
    <row r="203" spans="1:36">
      <c r="A203" s="57"/>
      <c r="B203" s="62" t="s">
        <v>130</v>
      </c>
      <c r="C203" s="60">
        <v>1490</v>
      </c>
      <c r="D203" s="92">
        <v>2.2349999999999999</v>
      </c>
      <c r="E203" s="63">
        <v>1490</v>
      </c>
      <c r="F203" s="180">
        <v>2.2349999999999999</v>
      </c>
      <c r="G203" s="60">
        <f t="shared" ref="G203:H203" si="81">E203/C203%</f>
        <v>100</v>
      </c>
      <c r="H203" s="260">
        <f t="shared" si="81"/>
        <v>100</v>
      </c>
      <c r="I203" s="63">
        <f>C203-E203</f>
        <v>0</v>
      </c>
      <c r="J203" s="92">
        <f>D203-F203</f>
        <v>0</v>
      </c>
      <c r="K203" s="62"/>
      <c r="L203" s="167"/>
      <c r="M203" s="62"/>
      <c r="N203" s="92"/>
      <c r="O203" s="63">
        <f>150/100000</f>
        <v>1.5E-3</v>
      </c>
      <c r="P203" s="63">
        <v>1729</v>
      </c>
      <c r="Q203" s="92">
        <f>O203*P203</f>
        <v>2.5935000000000001</v>
      </c>
      <c r="R203" s="60">
        <f t="shared" si="75"/>
        <v>1729</v>
      </c>
      <c r="S203" s="180">
        <f t="shared" si="75"/>
        <v>2.5935000000000001</v>
      </c>
      <c r="T203" s="180"/>
      <c r="U203" s="92"/>
      <c r="V203" s="180"/>
      <c r="W203" s="92"/>
      <c r="X203" s="259">
        <f>150/100000</f>
        <v>1.5E-3</v>
      </c>
      <c r="Y203" s="259">
        <v>1729</v>
      </c>
      <c r="Z203" s="92">
        <f t="shared" si="76"/>
        <v>2.5935000000000001</v>
      </c>
      <c r="AA203" s="180">
        <f t="shared" si="77"/>
        <v>1729</v>
      </c>
      <c r="AB203" s="92">
        <f t="shared" si="78"/>
        <v>2.5935000000000001</v>
      </c>
      <c r="AC203" s="144">
        <v>1460</v>
      </c>
      <c r="AD203" s="136" t="b">
        <f t="shared" ref="AD203:AD266" si="82">+O203*P203=Q203</f>
        <v>1</v>
      </c>
      <c r="AE203" s="136" t="b">
        <f t="shared" ref="AE203:AE266" si="83">+L203+N203+Q203=S203</f>
        <v>1</v>
      </c>
    </row>
    <row r="204" spans="1:36">
      <c r="A204" s="57"/>
      <c r="B204" s="62" t="s">
        <v>131</v>
      </c>
      <c r="C204" s="60">
        <v>0</v>
      </c>
      <c r="D204" s="92">
        <v>0</v>
      </c>
      <c r="E204" s="63">
        <v>0</v>
      </c>
      <c r="F204" s="180">
        <v>0</v>
      </c>
      <c r="G204" s="214"/>
      <c r="H204" s="260"/>
      <c r="I204" s="63"/>
      <c r="J204" s="92"/>
      <c r="K204" s="62"/>
      <c r="L204" s="167"/>
      <c r="M204" s="62"/>
      <c r="N204" s="92"/>
      <c r="O204" s="63">
        <f t="shared" ref="O204:O205" si="84">150/100000</f>
        <v>1.5E-3</v>
      </c>
      <c r="P204" s="63"/>
      <c r="Q204" s="92"/>
      <c r="R204" s="60">
        <f t="shared" si="75"/>
        <v>0</v>
      </c>
      <c r="S204" s="180">
        <f t="shared" si="75"/>
        <v>0</v>
      </c>
      <c r="T204" s="180"/>
      <c r="U204" s="92"/>
      <c r="V204" s="180"/>
      <c r="W204" s="92"/>
      <c r="X204" s="259">
        <f t="shared" ref="X204:X205" si="85">150/100000</f>
        <v>1.5E-3</v>
      </c>
      <c r="Y204" s="259"/>
      <c r="Z204" s="92">
        <f t="shared" si="76"/>
        <v>0</v>
      </c>
      <c r="AA204" s="180">
        <f t="shared" si="77"/>
        <v>0</v>
      </c>
      <c r="AB204" s="92">
        <f t="shared" si="78"/>
        <v>0</v>
      </c>
      <c r="AC204" s="144"/>
      <c r="AD204" s="136" t="b">
        <f t="shared" si="82"/>
        <v>1</v>
      </c>
      <c r="AE204" s="136" t="b">
        <f t="shared" si="83"/>
        <v>1</v>
      </c>
    </row>
    <row r="205" spans="1:36">
      <c r="A205" s="57"/>
      <c r="B205" s="62" t="s">
        <v>132</v>
      </c>
      <c r="C205" s="60">
        <v>0</v>
      </c>
      <c r="D205" s="92">
        <v>0</v>
      </c>
      <c r="E205" s="63">
        <v>0</v>
      </c>
      <c r="F205" s="180">
        <v>0</v>
      </c>
      <c r="G205" s="214"/>
      <c r="H205" s="260"/>
      <c r="I205" s="63"/>
      <c r="J205" s="92"/>
      <c r="K205" s="62"/>
      <c r="L205" s="167"/>
      <c r="M205" s="62"/>
      <c r="N205" s="92"/>
      <c r="O205" s="63">
        <f t="shared" si="84"/>
        <v>1.5E-3</v>
      </c>
      <c r="P205" s="63"/>
      <c r="Q205" s="92"/>
      <c r="R205" s="60">
        <f t="shared" si="75"/>
        <v>0</v>
      </c>
      <c r="S205" s="180">
        <f t="shared" si="75"/>
        <v>0</v>
      </c>
      <c r="T205" s="180"/>
      <c r="U205" s="92"/>
      <c r="V205" s="180"/>
      <c r="W205" s="92"/>
      <c r="X205" s="259">
        <f t="shared" si="85"/>
        <v>1.5E-3</v>
      </c>
      <c r="Y205" s="259"/>
      <c r="Z205" s="92">
        <f t="shared" si="76"/>
        <v>0</v>
      </c>
      <c r="AA205" s="180">
        <f t="shared" si="77"/>
        <v>0</v>
      </c>
      <c r="AB205" s="92">
        <f t="shared" si="78"/>
        <v>0</v>
      </c>
      <c r="AC205" s="144"/>
      <c r="AD205" s="136" t="b">
        <f t="shared" si="82"/>
        <v>1</v>
      </c>
      <c r="AE205" s="136" t="b">
        <f t="shared" si="83"/>
        <v>1</v>
      </c>
    </row>
    <row r="206" spans="1:36">
      <c r="A206" s="57">
        <f>+A199+0.01</f>
        <v>7.02</v>
      </c>
      <c r="B206" s="62" t="s">
        <v>133</v>
      </c>
      <c r="C206" s="60">
        <v>1775</v>
      </c>
      <c r="D206" s="92">
        <v>4.4375</v>
      </c>
      <c r="E206" s="63">
        <v>1775</v>
      </c>
      <c r="F206" s="180">
        <v>4.4375</v>
      </c>
      <c r="G206" s="60">
        <f t="shared" ref="G206:H206" si="86">E206/C206%</f>
        <v>100</v>
      </c>
      <c r="H206" s="260">
        <f t="shared" si="86"/>
        <v>100</v>
      </c>
      <c r="I206" s="63">
        <f>C206-E206</f>
        <v>0</v>
      </c>
      <c r="J206" s="92">
        <f>D206-F206</f>
        <v>0</v>
      </c>
      <c r="K206" s="62"/>
      <c r="L206" s="167"/>
      <c r="M206" s="62"/>
      <c r="N206" s="92"/>
      <c r="O206" s="63">
        <f>250/100000</f>
        <v>2.5000000000000001E-3</v>
      </c>
      <c r="P206" s="63">
        <v>1967</v>
      </c>
      <c r="Q206" s="92">
        <f>O206*P206</f>
        <v>4.9175000000000004</v>
      </c>
      <c r="R206" s="60">
        <f t="shared" si="75"/>
        <v>1967</v>
      </c>
      <c r="S206" s="180">
        <f t="shared" si="75"/>
        <v>4.9175000000000004</v>
      </c>
      <c r="T206" s="180"/>
      <c r="U206" s="92"/>
      <c r="V206" s="180"/>
      <c r="W206" s="92"/>
      <c r="X206" s="259">
        <f>250/100000</f>
        <v>2.5000000000000001E-3</v>
      </c>
      <c r="Y206" s="259">
        <v>1967</v>
      </c>
      <c r="Z206" s="92">
        <f t="shared" si="76"/>
        <v>4.9175000000000004</v>
      </c>
      <c r="AA206" s="180">
        <f t="shared" si="77"/>
        <v>1967</v>
      </c>
      <c r="AB206" s="92">
        <f t="shared" si="78"/>
        <v>4.9175000000000004</v>
      </c>
      <c r="AC206" s="144">
        <v>2038</v>
      </c>
      <c r="AD206" s="136" t="b">
        <f t="shared" si="82"/>
        <v>1</v>
      </c>
      <c r="AE206" s="136" t="b">
        <f t="shared" si="83"/>
        <v>1</v>
      </c>
    </row>
    <row r="207" spans="1:36">
      <c r="A207" s="57">
        <f t="shared" ref="A207:A208" si="87">+A206+0.01</f>
        <v>7.0299999999999994</v>
      </c>
      <c r="B207" s="62" t="s">
        <v>134</v>
      </c>
      <c r="C207" s="63">
        <v>0</v>
      </c>
      <c r="D207" s="168">
        <v>0</v>
      </c>
      <c r="E207" s="63">
        <v>0</v>
      </c>
      <c r="F207" s="180">
        <v>0</v>
      </c>
      <c r="G207" s="214"/>
      <c r="H207" s="260"/>
      <c r="I207" s="63"/>
      <c r="J207" s="92"/>
      <c r="K207" s="62"/>
      <c r="L207" s="167"/>
      <c r="M207" s="62"/>
      <c r="N207" s="92"/>
      <c r="O207" s="63">
        <f t="shared" ref="O207:O208" si="88">250/100000</f>
        <v>2.5000000000000001E-3</v>
      </c>
      <c r="P207" s="63"/>
      <c r="Q207" s="92"/>
      <c r="R207" s="63"/>
      <c r="S207" s="180"/>
      <c r="T207" s="180"/>
      <c r="U207" s="92"/>
      <c r="V207" s="180"/>
      <c r="W207" s="92"/>
      <c r="X207" s="259">
        <f t="shared" ref="X207:X208" si="89">250/100000</f>
        <v>2.5000000000000001E-3</v>
      </c>
      <c r="Y207" s="259"/>
      <c r="Z207" s="92">
        <f t="shared" si="76"/>
        <v>0</v>
      </c>
      <c r="AA207" s="180">
        <f t="shared" si="77"/>
        <v>0</v>
      </c>
      <c r="AB207" s="92">
        <f t="shared" si="78"/>
        <v>0</v>
      </c>
      <c r="AC207" s="144"/>
      <c r="AD207" s="136" t="b">
        <f t="shared" si="82"/>
        <v>1</v>
      </c>
      <c r="AE207" s="136" t="b">
        <f t="shared" si="83"/>
        <v>1</v>
      </c>
    </row>
    <row r="208" spans="1:36">
      <c r="A208" s="57">
        <f t="shared" si="87"/>
        <v>7.0399999999999991</v>
      </c>
      <c r="B208" s="62" t="s">
        <v>135</v>
      </c>
      <c r="C208" s="63">
        <v>0</v>
      </c>
      <c r="D208" s="168">
        <v>0</v>
      </c>
      <c r="E208" s="63">
        <v>0</v>
      </c>
      <c r="F208" s="180">
        <v>0</v>
      </c>
      <c r="G208" s="214"/>
      <c r="H208" s="260"/>
      <c r="I208" s="63"/>
      <c r="J208" s="92"/>
      <c r="K208" s="62"/>
      <c r="L208" s="167"/>
      <c r="M208" s="62"/>
      <c r="N208" s="92"/>
      <c r="O208" s="63">
        <f t="shared" si="88"/>
        <v>2.5000000000000001E-3</v>
      </c>
      <c r="P208" s="63"/>
      <c r="Q208" s="92"/>
      <c r="R208" s="63"/>
      <c r="S208" s="180"/>
      <c r="T208" s="180"/>
      <c r="U208" s="92"/>
      <c r="V208" s="180"/>
      <c r="W208" s="92"/>
      <c r="X208" s="259">
        <f t="shared" si="89"/>
        <v>2.5000000000000001E-3</v>
      </c>
      <c r="Y208" s="259"/>
      <c r="Z208" s="92">
        <f t="shared" si="76"/>
        <v>0</v>
      </c>
      <c r="AA208" s="180">
        <f t="shared" si="77"/>
        <v>0</v>
      </c>
      <c r="AB208" s="92">
        <f t="shared" si="78"/>
        <v>0</v>
      </c>
      <c r="AC208" s="144"/>
      <c r="AD208" s="136" t="b">
        <f t="shared" si="82"/>
        <v>1</v>
      </c>
      <c r="AE208" s="136" t="b">
        <f t="shared" si="83"/>
        <v>1</v>
      </c>
    </row>
    <row r="209" spans="1:36" s="283" customFormat="1">
      <c r="A209" s="265"/>
      <c r="B209" s="302" t="s">
        <v>107</v>
      </c>
      <c r="C209" s="328">
        <f>SUM(C200:C208)</f>
        <v>4115</v>
      </c>
      <c r="D209" s="308">
        <f>SUM(D200:D208)</f>
        <v>7.9474999999999998</v>
      </c>
      <c r="E209" s="328">
        <f>SUM(E200:E208)</f>
        <v>4115</v>
      </c>
      <c r="F209" s="308">
        <f>SUM(F200:F208)</f>
        <v>7.9474999999999998</v>
      </c>
      <c r="G209" s="328">
        <f t="shared" ref="G209:H209" si="90">SUM(G205:G208)</f>
        <v>100</v>
      </c>
      <c r="H209" s="310">
        <f t="shared" si="90"/>
        <v>100</v>
      </c>
      <c r="I209" s="328">
        <f>SUM(I200:I208)</f>
        <v>0</v>
      </c>
      <c r="J209" s="308">
        <f>SUM(J200:J208)</f>
        <v>0</v>
      </c>
      <c r="K209" s="328">
        <f t="shared" ref="K209:M209" si="91">SUM(K200:K208)</f>
        <v>0</v>
      </c>
      <c r="L209" s="308">
        <f>SUM(L200:L208)</f>
        <v>0</v>
      </c>
      <c r="M209" s="328">
        <f t="shared" si="91"/>
        <v>0</v>
      </c>
      <c r="N209" s="308">
        <f>SUM(N200:N208)</f>
        <v>0</v>
      </c>
      <c r="O209" s="310">
        <f t="shared" ref="O209:R209" si="92">SUM(O200:O208)</f>
        <v>1.6500000000000001E-2</v>
      </c>
      <c r="P209" s="328">
        <f t="shared" si="92"/>
        <v>4649</v>
      </c>
      <c r="Q209" s="308">
        <f>SUM(Q200:Q208)</f>
        <v>8.9405000000000001</v>
      </c>
      <c r="R209" s="328">
        <f t="shared" si="92"/>
        <v>4649</v>
      </c>
      <c r="S209" s="308">
        <f>SUM(S200:S208)</f>
        <v>8.9405000000000001</v>
      </c>
      <c r="T209" s="328">
        <f>SUM(T200:T208)</f>
        <v>0</v>
      </c>
      <c r="U209" s="308">
        <f>SUM(U200:U208)</f>
        <v>0</v>
      </c>
      <c r="V209" s="328">
        <f>SUM(V200:V208)</f>
        <v>0</v>
      </c>
      <c r="W209" s="308">
        <f>SUM(W200:W208)</f>
        <v>0</v>
      </c>
      <c r="X209" s="310">
        <f t="shared" ref="X209" si="93">SUM(X200:X208)</f>
        <v>1.6500000000000001E-2</v>
      </c>
      <c r="Y209" s="328">
        <f>SUM(Y200:Y208)</f>
        <v>4649</v>
      </c>
      <c r="Z209" s="308">
        <f>SUM(Z200:Z208)</f>
        <v>8.9405000000000001</v>
      </c>
      <c r="AA209" s="328">
        <f>SUM(AA200:AA208)</f>
        <v>4649</v>
      </c>
      <c r="AB209" s="308">
        <f>SUM(AB200:AB208)</f>
        <v>8.9405000000000001</v>
      </c>
      <c r="AC209" s="308">
        <f t="shared" ref="AC209:AE209" si="94">SUM(AC200:AC208)</f>
        <v>4348</v>
      </c>
      <c r="AD209" s="328">
        <f t="shared" si="94"/>
        <v>0</v>
      </c>
      <c r="AE209" s="308">
        <f t="shared" si="94"/>
        <v>0</v>
      </c>
      <c r="AG209" s="328">
        <f t="shared" ref="AG209:AJ209" si="95">SUM(AG200:AG208)</f>
        <v>0</v>
      </c>
      <c r="AH209" s="308">
        <f t="shared" si="95"/>
        <v>0</v>
      </c>
      <c r="AI209" s="328">
        <f t="shared" si="95"/>
        <v>0</v>
      </c>
      <c r="AJ209" s="308">
        <f t="shared" si="95"/>
        <v>0</v>
      </c>
    </row>
    <row r="210" spans="1:36">
      <c r="A210" s="60">
        <v>8</v>
      </c>
      <c r="B210" s="58" t="s">
        <v>136</v>
      </c>
      <c r="C210" s="54"/>
      <c r="D210" s="169"/>
      <c r="E210" s="54"/>
      <c r="F210" s="181"/>
      <c r="G210" s="213"/>
      <c r="H210" s="258"/>
      <c r="I210" s="54"/>
      <c r="J210" s="52"/>
      <c r="K210" s="58"/>
      <c r="L210" s="169"/>
      <c r="M210" s="58"/>
      <c r="N210" s="52"/>
      <c r="O210" s="53"/>
      <c r="P210" s="54"/>
      <c r="Q210" s="52"/>
      <c r="R210" s="54"/>
      <c r="S210" s="181"/>
      <c r="T210" s="181"/>
      <c r="U210" s="52"/>
      <c r="V210" s="181"/>
      <c r="W210" s="52"/>
      <c r="X210" s="258"/>
      <c r="Y210" s="222"/>
      <c r="Z210" s="52"/>
      <c r="AA210" s="181"/>
      <c r="AB210" s="52"/>
      <c r="AC210" s="140"/>
      <c r="AD210" s="136" t="b">
        <f t="shared" si="82"/>
        <v>1</v>
      </c>
      <c r="AE210" s="136" t="b">
        <f t="shared" si="83"/>
        <v>1</v>
      </c>
    </row>
    <row r="211" spans="1:36">
      <c r="A211" s="57">
        <v>8.01</v>
      </c>
      <c r="B211" s="62" t="s">
        <v>137</v>
      </c>
      <c r="C211" s="63">
        <v>2356</v>
      </c>
      <c r="D211" s="168">
        <v>9.42</v>
      </c>
      <c r="E211" s="63">
        <v>0</v>
      </c>
      <c r="F211" s="180">
        <v>0</v>
      </c>
      <c r="G211" s="60">
        <f t="shared" ref="G211:H211" si="96">E211/C211%</f>
        <v>0</v>
      </c>
      <c r="H211" s="260">
        <f t="shared" si="96"/>
        <v>0</v>
      </c>
      <c r="I211" s="63">
        <f>C211-E211</f>
        <v>2356</v>
      </c>
      <c r="J211" s="92">
        <f>D211-F211</f>
        <v>9.42</v>
      </c>
      <c r="K211" s="62">
        <f>I211</f>
        <v>2356</v>
      </c>
      <c r="L211" s="167">
        <f>D211</f>
        <v>9.42</v>
      </c>
      <c r="M211" s="62"/>
      <c r="N211" s="92"/>
      <c r="O211" s="170">
        <f>400/100000</f>
        <v>4.0000000000000001E-3</v>
      </c>
      <c r="P211" s="63">
        <v>2191</v>
      </c>
      <c r="Q211" s="92">
        <f>O211*P211</f>
        <v>8.7639999999999993</v>
      </c>
      <c r="R211" s="60">
        <f>P211</f>
        <v>2191</v>
      </c>
      <c r="S211" s="180">
        <f>L211+N211+Q211</f>
        <v>18.183999999999997</v>
      </c>
      <c r="T211" s="215">
        <f>K211</f>
        <v>2356</v>
      </c>
      <c r="U211" s="92">
        <f>L211</f>
        <v>9.42</v>
      </c>
      <c r="V211" s="180"/>
      <c r="W211" s="92"/>
      <c r="X211" s="170">
        <f>400/100000</f>
        <v>4.0000000000000001E-3</v>
      </c>
      <c r="Y211" s="259">
        <v>2191</v>
      </c>
      <c r="Z211" s="92">
        <f>X211*Y211</f>
        <v>8.7639999999999993</v>
      </c>
      <c r="AA211" s="180">
        <f>Y211</f>
        <v>2191</v>
      </c>
      <c r="AB211" s="92">
        <f>U211+W211+Z211</f>
        <v>18.183999999999997</v>
      </c>
      <c r="AC211" s="144"/>
      <c r="AD211" s="136" t="b">
        <f t="shared" si="82"/>
        <v>1</v>
      </c>
      <c r="AE211" s="136" t="b">
        <f t="shared" si="83"/>
        <v>1</v>
      </c>
    </row>
    <row r="212" spans="1:36">
      <c r="A212" s="57">
        <f>+A211+0.01</f>
        <v>8.02</v>
      </c>
      <c r="B212" s="62" t="s">
        <v>138</v>
      </c>
      <c r="C212" s="63">
        <v>0</v>
      </c>
      <c r="D212" s="92">
        <v>0</v>
      </c>
      <c r="E212" s="63"/>
      <c r="F212" s="180"/>
      <c r="G212" s="214"/>
      <c r="H212" s="260"/>
      <c r="I212" s="63"/>
      <c r="J212" s="92"/>
      <c r="K212" s="62"/>
      <c r="L212" s="167"/>
      <c r="M212" s="62"/>
      <c r="N212" s="92"/>
      <c r="O212" s="170"/>
      <c r="P212" s="63"/>
      <c r="Q212" s="92"/>
      <c r="R212" s="60">
        <f t="shared" ref="R212:R214" si="97">P212</f>
        <v>0</v>
      </c>
      <c r="S212" s="180">
        <f t="shared" ref="S212:S214" si="98">L212+N212+Q212</f>
        <v>0</v>
      </c>
      <c r="T212" s="180"/>
      <c r="U212" s="92"/>
      <c r="V212" s="180"/>
      <c r="W212" s="92"/>
      <c r="X212" s="170"/>
      <c r="Y212" s="259"/>
      <c r="Z212" s="92">
        <f t="shared" ref="Z212:Z214" si="99">X212*Y212</f>
        <v>0</v>
      </c>
      <c r="AA212" s="180">
        <f t="shared" ref="AA212:AA214" si="100">Y212</f>
        <v>0</v>
      </c>
      <c r="AB212" s="92">
        <f t="shared" ref="AB212:AB214" si="101">U212+W212+Z212</f>
        <v>0</v>
      </c>
      <c r="AC212" s="144"/>
      <c r="AD212" s="136" t="b">
        <f t="shared" si="82"/>
        <v>1</v>
      </c>
      <c r="AE212" s="136" t="b">
        <f t="shared" si="83"/>
        <v>1</v>
      </c>
    </row>
    <row r="213" spans="1:36">
      <c r="A213" s="57">
        <f t="shared" ref="A213:A214" si="102">+A212+0.01</f>
        <v>8.0299999999999994</v>
      </c>
      <c r="B213" s="62" t="s">
        <v>139</v>
      </c>
      <c r="C213" s="63">
        <v>0</v>
      </c>
      <c r="D213" s="92">
        <v>0</v>
      </c>
      <c r="E213" s="63"/>
      <c r="F213" s="180"/>
      <c r="G213" s="214"/>
      <c r="H213" s="260"/>
      <c r="I213" s="63"/>
      <c r="J213" s="92"/>
      <c r="K213" s="62"/>
      <c r="L213" s="167"/>
      <c r="M213" s="62"/>
      <c r="N213" s="92"/>
      <c r="O213" s="170"/>
      <c r="P213" s="63"/>
      <c r="Q213" s="92"/>
      <c r="R213" s="60">
        <f t="shared" si="97"/>
        <v>0</v>
      </c>
      <c r="S213" s="180">
        <f t="shared" si="98"/>
        <v>0</v>
      </c>
      <c r="T213" s="180"/>
      <c r="U213" s="92"/>
      <c r="V213" s="180"/>
      <c r="W213" s="92"/>
      <c r="X213" s="170"/>
      <c r="Y213" s="259"/>
      <c r="Z213" s="92">
        <f t="shared" si="99"/>
        <v>0</v>
      </c>
      <c r="AA213" s="180">
        <f t="shared" si="100"/>
        <v>0</v>
      </c>
      <c r="AB213" s="92">
        <f t="shared" si="101"/>
        <v>0</v>
      </c>
      <c r="AC213" s="144"/>
      <c r="AD213" s="136" t="b">
        <f t="shared" si="82"/>
        <v>1</v>
      </c>
      <c r="AE213" s="136" t="b">
        <f t="shared" si="83"/>
        <v>1</v>
      </c>
    </row>
    <row r="214" spans="1:36">
      <c r="A214" s="57">
        <f t="shared" si="102"/>
        <v>8.0399999999999991</v>
      </c>
      <c r="B214" s="62" t="s">
        <v>140</v>
      </c>
      <c r="C214" s="63">
        <v>120</v>
      </c>
      <c r="D214" s="92">
        <v>0.48</v>
      </c>
      <c r="E214" s="490">
        <v>0</v>
      </c>
      <c r="F214" s="92">
        <v>0</v>
      </c>
      <c r="G214" s="60">
        <f t="shared" ref="G214:H214" si="103">E214/C214%</f>
        <v>0</v>
      </c>
      <c r="H214" s="260">
        <f t="shared" si="103"/>
        <v>0</v>
      </c>
      <c r="I214" s="63">
        <f>C214-E214</f>
        <v>120</v>
      </c>
      <c r="J214" s="92">
        <f>D214-F214</f>
        <v>0.48</v>
      </c>
      <c r="K214" s="62">
        <f>I214</f>
        <v>120</v>
      </c>
      <c r="L214" s="167">
        <f>J214</f>
        <v>0.48</v>
      </c>
      <c r="M214" s="62"/>
      <c r="N214" s="92"/>
      <c r="O214" s="170">
        <f>400/100000</f>
        <v>4.0000000000000001E-3</v>
      </c>
      <c r="P214" s="63">
        <v>120</v>
      </c>
      <c r="Q214" s="92">
        <f>O214*P214</f>
        <v>0.48</v>
      </c>
      <c r="R214" s="60">
        <f t="shared" si="97"/>
        <v>120</v>
      </c>
      <c r="S214" s="180">
        <f t="shared" si="98"/>
        <v>0.96</v>
      </c>
      <c r="T214" s="215">
        <f>K214</f>
        <v>120</v>
      </c>
      <c r="U214" s="92">
        <f>L214</f>
        <v>0.48</v>
      </c>
      <c r="V214" s="180"/>
      <c r="W214" s="92"/>
      <c r="X214" s="170">
        <f>400/100000</f>
        <v>4.0000000000000001E-3</v>
      </c>
      <c r="Y214" s="259">
        <v>120</v>
      </c>
      <c r="Z214" s="92">
        <f t="shared" si="99"/>
        <v>0.48</v>
      </c>
      <c r="AA214" s="180">
        <f t="shared" si="100"/>
        <v>120</v>
      </c>
      <c r="AB214" s="92">
        <f t="shared" si="101"/>
        <v>0.96</v>
      </c>
      <c r="AC214" s="144"/>
      <c r="AD214" s="136" t="b">
        <f t="shared" si="82"/>
        <v>1</v>
      </c>
      <c r="AE214" s="136" t="b">
        <f t="shared" si="83"/>
        <v>1</v>
      </c>
    </row>
    <row r="215" spans="1:36" s="283" customFormat="1">
      <c r="A215" s="265"/>
      <c r="B215" s="302" t="s">
        <v>109</v>
      </c>
      <c r="C215" s="304">
        <f>SUM(C211:C214)</f>
        <v>2476</v>
      </c>
      <c r="D215" s="308">
        <f>SUM(D211:D214)</f>
        <v>9.9</v>
      </c>
      <c r="E215" s="304">
        <f>SUM(E211:E214)</f>
        <v>0</v>
      </c>
      <c r="F215" s="308">
        <f>SUM(F211:F214)</f>
        <v>0</v>
      </c>
      <c r="G215" s="328">
        <f t="shared" ref="G215:AE215" si="104">SUM(G211:G214)</f>
        <v>0</v>
      </c>
      <c r="H215" s="310">
        <f t="shared" si="104"/>
        <v>0</v>
      </c>
      <c r="I215" s="304">
        <f>SUM(I211:I214)</f>
        <v>2476</v>
      </c>
      <c r="J215" s="308">
        <f>SUM(J211:J214)</f>
        <v>9.9</v>
      </c>
      <c r="K215" s="304">
        <f t="shared" ref="K215:M215" si="105">SUM(K211:K214)</f>
        <v>2476</v>
      </c>
      <c r="L215" s="308">
        <f>SUM(L211:L214)</f>
        <v>9.9</v>
      </c>
      <c r="M215" s="304">
        <f t="shared" si="105"/>
        <v>0</v>
      </c>
      <c r="N215" s="308">
        <f>SUM(N211:N214)</f>
        <v>0</v>
      </c>
      <c r="O215" s="310">
        <f t="shared" si="104"/>
        <v>8.0000000000000002E-3</v>
      </c>
      <c r="P215" s="304">
        <f t="shared" si="104"/>
        <v>2311</v>
      </c>
      <c r="Q215" s="308">
        <f>SUM(Q211:Q214)</f>
        <v>9.2439999999999998</v>
      </c>
      <c r="R215" s="304">
        <f t="shared" si="104"/>
        <v>2311</v>
      </c>
      <c r="S215" s="308">
        <f>SUM(S211:S214)</f>
        <v>19.143999999999998</v>
      </c>
      <c r="T215" s="304">
        <f t="shared" si="104"/>
        <v>2476</v>
      </c>
      <c r="U215" s="308">
        <f>SUM(U211:U214)</f>
        <v>9.9</v>
      </c>
      <c r="V215" s="304">
        <f t="shared" si="104"/>
        <v>0</v>
      </c>
      <c r="W215" s="308">
        <f>SUM(W211:W214)</f>
        <v>0</v>
      </c>
      <c r="X215" s="310">
        <f t="shared" ref="X215" si="106">SUM(X211:X214)</f>
        <v>8.0000000000000002E-3</v>
      </c>
      <c r="Y215" s="328">
        <f t="shared" ref="Y215:AA215" si="107">SUM(Y211:Y214)</f>
        <v>2311</v>
      </c>
      <c r="Z215" s="308">
        <f>SUM(Z211:Z214)</f>
        <v>9.2439999999999998</v>
      </c>
      <c r="AA215" s="304">
        <f t="shared" si="107"/>
        <v>2311</v>
      </c>
      <c r="AB215" s="308">
        <f>SUM(AB211:AB214)</f>
        <v>19.143999999999998</v>
      </c>
      <c r="AC215" s="308">
        <f t="shared" si="104"/>
        <v>0</v>
      </c>
      <c r="AD215" s="304">
        <f t="shared" si="104"/>
        <v>0</v>
      </c>
      <c r="AE215" s="308">
        <f t="shared" si="104"/>
        <v>0</v>
      </c>
      <c r="AG215" s="304">
        <f t="shared" ref="AG215:AJ215" si="108">SUM(AG211:AG214)</f>
        <v>0</v>
      </c>
      <c r="AH215" s="308">
        <f t="shared" si="108"/>
        <v>0</v>
      </c>
      <c r="AI215" s="304">
        <f t="shared" si="108"/>
        <v>0</v>
      </c>
      <c r="AJ215" s="308">
        <f t="shared" si="108"/>
        <v>0</v>
      </c>
    </row>
    <row r="216" spans="1:36">
      <c r="A216" s="60">
        <v>9</v>
      </c>
      <c r="B216" s="58" t="s">
        <v>141</v>
      </c>
      <c r="C216" s="54"/>
      <c r="D216" s="169"/>
      <c r="E216" s="54"/>
      <c r="F216" s="181"/>
      <c r="G216" s="213"/>
      <c r="H216" s="258"/>
      <c r="I216" s="54"/>
      <c r="J216" s="52"/>
      <c r="K216" s="58"/>
      <c r="L216" s="169"/>
      <c r="M216" s="58"/>
      <c r="N216" s="52"/>
      <c r="O216" s="53"/>
      <c r="P216" s="54"/>
      <c r="Q216" s="52"/>
      <c r="R216" s="54"/>
      <c r="S216" s="181"/>
      <c r="T216" s="181"/>
      <c r="U216" s="52"/>
      <c r="V216" s="181"/>
      <c r="W216" s="52"/>
      <c r="X216" s="258"/>
      <c r="Y216" s="222"/>
      <c r="Z216" s="52"/>
      <c r="AA216" s="181"/>
      <c r="AB216" s="52"/>
      <c r="AC216" s="140"/>
      <c r="AD216" s="136" t="b">
        <f t="shared" si="82"/>
        <v>1</v>
      </c>
      <c r="AE216" s="136" t="b">
        <f t="shared" si="83"/>
        <v>1</v>
      </c>
    </row>
    <row r="217" spans="1:36">
      <c r="A217" s="57">
        <v>9.01</v>
      </c>
      <c r="B217" s="62" t="s">
        <v>142</v>
      </c>
      <c r="C217" s="63">
        <v>0</v>
      </c>
      <c r="D217" s="92">
        <v>0</v>
      </c>
      <c r="E217" s="63"/>
      <c r="F217" s="180"/>
      <c r="G217" s="214"/>
      <c r="H217" s="260"/>
      <c r="I217" s="63"/>
      <c r="J217" s="92"/>
      <c r="K217" s="62"/>
      <c r="L217" s="167"/>
      <c r="M217" s="62"/>
      <c r="N217" s="92"/>
      <c r="O217" s="57">
        <v>0.2</v>
      </c>
      <c r="P217" s="63"/>
      <c r="Q217" s="92"/>
      <c r="R217" s="60">
        <f t="shared" ref="R217:S218" si="109">P217</f>
        <v>0</v>
      </c>
      <c r="S217" s="180">
        <f t="shared" si="109"/>
        <v>0</v>
      </c>
      <c r="T217" s="180"/>
      <c r="U217" s="92"/>
      <c r="V217" s="180"/>
      <c r="W217" s="92"/>
      <c r="X217" s="260">
        <v>0.2</v>
      </c>
      <c r="Y217" s="215"/>
      <c r="Z217" s="92">
        <f>X217*Y217</f>
        <v>0</v>
      </c>
      <c r="AA217" s="180">
        <f>Y217</f>
        <v>0</v>
      </c>
      <c r="AB217" s="92">
        <f>U217+W217+Z217</f>
        <v>0</v>
      </c>
      <c r="AC217" s="180"/>
      <c r="AD217" s="136" t="b">
        <f t="shared" si="82"/>
        <v>1</v>
      </c>
      <c r="AE217" s="136" t="b">
        <f t="shared" si="83"/>
        <v>1</v>
      </c>
    </row>
    <row r="218" spans="1:36">
      <c r="A218" s="57">
        <v>9.02</v>
      </c>
      <c r="B218" s="62" t="s">
        <v>143</v>
      </c>
      <c r="C218" s="63">
        <v>0</v>
      </c>
      <c r="D218" s="92">
        <v>0</v>
      </c>
      <c r="E218" s="63"/>
      <c r="F218" s="180"/>
      <c r="G218" s="214"/>
      <c r="H218" s="260"/>
      <c r="I218" s="63"/>
      <c r="J218" s="92"/>
      <c r="K218" s="62"/>
      <c r="L218" s="167"/>
      <c r="M218" s="62"/>
      <c r="N218" s="92"/>
      <c r="O218" s="57">
        <v>0.5</v>
      </c>
      <c r="P218" s="63"/>
      <c r="Q218" s="92"/>
      <c r="R218" s="60">
        <f t="shared" si="109"/>
        <v>0</v>
      </c>
      <c r="S218" s="180">
        <f t="shared" si="109"/>
        <v>0</v>
      </c>
      <c r="T218" s="180"/>
      <c r="U218" s="92"/>
      <c r="V218" s="180"/>
      <c r="W218" s="92"/>
      <c r="X218" s="260">
        <v>0.5</v>
      </c>
      <c r="Y218" s="215"/>
      <c r="Z218" s="92">
        <f>X218*Y218</f>
        <v>0</v>
      </c>
      <c r="AA218" s="180">
        <f>Y218</f>
        <v>0</v>
      </c>
      <c r="AB218" s="92">
        <f>U218+W218+Z218</f>
        <v>0</v>
      </c>
      <c r="AC218" s="180"/>
      <c r="AD218" s="136" t="b">
        <f t="shared" si="82"/>
        <v>1</v>
      </c>
      <c r="AE218" s="136" t="b">
        <f t="shared" si="83"/>
        <v>1</v>
      </c>
    </row>
    <row r="219" spans="1:36" s="283" customFormat="1">
      <c r="A219" s="265"/>
      <c r="B219" s="312" t="s">
        <v>109</v>
      </c>
      <c r="C219" s="304">
        <f>C217+C218</f>
        <v>0</v>
      </c>
      <c r="D219" s="308">
        <f>D217+D218</f>
        <v>0</v>
      </c>
      <c r="E219" s="304">
        <f>E217+E218</f>
        <v>0</v>
      </c>
      <c r="F219" s="308">
        <f>F217+F218</f>
        <v>0</v>
      </c>
      <c r="G219" s="328">
        <f t="shared" ref="G219:O219" si="110">SUM(G217:G218)</f>
        <v>0</v>
      </c>
      <c r="H219" s="310">
        <f t="shared" si="110"/>
        <v>0</v>
      </c>
      <c r="I219" s="304">
        <f t="shared" ref="I219:N219" si="111">I217+I218</f>
        <v>0</v>
      </c>
      <c r="J219" s="308">
        <f t="shared" si="111"/>
        <v>0</v>
      </c>
      <c r="K219" s="304">
        <f t="shared" si="111"/>
        <v>0</v>
      </c>
      <c r="L219" s="308">
        <f t="shared" si="111"/>
        <v>0</v>
      </c>
      <c r="M219" s="304">
        <f t="shared" si="111"/>
        <v>0</v>
      </c>
      <c r="N219" s="308">
        <f t="shared" si="111"/>
        <v>0</v>
      </c>
      <c r="O219" s="310">
        <f t="shared" si="110"/>
        <v>0.7</v>
      </c>
      <c r="P219" s="304">
        <f t="shared" ref="P219:W219" si="112">P217+P218</f>
        <v>0</v>
      </c>
      <c r="Q219" s="308">
        <f t="shared" si="112"/>
        <v>0</v>
      </c>
      <c r="R219" s="304">
        <f t="shared" si="112"/>
        <v>0</v>
      </c>
      <c r="S219" s="308">
        <f t="shared" si="112"/>
        <v>0</v>
      </c>
      <c r="T219" s="304">
        <f t="shared" si="112"/>
        <v>0</v>
      </c>
      <c r="U219" s="308">
        <f t="shared" si="112"/>
        <v>0</v>
      </c>
      <c r="V219" s="304">
        <f t="shared" si="112"/>
        <v>0</v>
      </c>
      <c r="W219" s="308">
        <f t="shared" si="112"/>
        <v>0</v>
      </c>
      <c r="X219" s="310">
        <f t="shared" ref="X219" si="113">SUM(X217:X218)</f>
        <v>0.7</v>
      </c>
      <c r="Y219" s="328">
        <f t="shared" ref="Y219:AB219" si="114">Y217+Y218</f>
        <v>0</v>
      </c>
      <c r="Z219" s="308">
        <f t="shared" si="114"/>
        <v>0</v>
      </c>
      <c r="AA219" s="304">
        <f t="shared" si="114"/>
        <v>0</v>
      </c>
      <c r="AB219" s="308">
        <f t="shared" si="114"/>
        <v>0</v>
      </c>
      <c r="AC219" s="319"/>
      <c r="AD219" s="283" t="b">
        <f t="shared" si="82"/>
        <v>1</v>
      </c>
      <c r="AE219" s="283" t="b">
        <f t="shared" si="83"/>
        <v>1</v>
      </c>
    </row>
    <row r="220" spans="1:36">
      <c r="A220" s="53" t="s">
        <v>144</v>
      </c>
      <c r="B220" s="58" t="s">
        <v>145</v>
      </c>
      <c r="C220" s="54"/>
      <c r="D220" s="169"/>
      <c r="E220" s="54"/>
      <c r="F220" s="181"/>
      <c r="G220" s="213"/>
      <c r="H220" s="258"/>
      <c r="I220" s="54"/>
      <c r="J220" s="52"/>
      <c r="K220" s="58"/>
      <c r="L220" s="169"/>
      <c r="M220" s="58"/>
      <c r="N220" s="52"/>
      <c r="O220" s="139"/>
      <c r="P220" s="54"/>
      <c r="Q220" s="52"/>
      <c r="R220" s="54"/>
      <c r="S220" s="181"/>
      <c r="T220" s="181"/>
      <c r="U220" s="52"/>
      <c r="V220" s="181"/>
      <c r="W220" s="52"/>
      <c r="X220" s="139"/>
      <c r="Y220" s="222"/>
      <c r="Z220" s="52"/>
      <c r="AA220" s="181"/>
      <c r="AB220" s="52"/>
      <c r="AC220" s="140"/>
      <c r="AD220" s="136" t="b">
        <f t="shared" si="82"/>
        <v>1</v>
      </c>
      <c r="AE220" s="136" t="b">
        <f t="shared" si="83"/>
        <v>1</v>
      </c>
    </row>
    <row r="221" spans="1:36">
      <c r="A221" s="60">
        <v>10</v>
      </c>
      <c r="B221" s="58" t="s">
        <v>146</v>
      </c>
      <c r="C221" s="54"/>
      <c r="D221" s="169"/>
      <c r="E221" s="54"/>
      <c r="F221" s="181"/>
      <c r="G221" s="213"/>
      <c r="H221" s="258"/>
      <c r="I221" s="54"/>
      <c r="J221" s="52"/>
      <c r="K221" s="58"/>
      <c r="L221" s="169"/>
      <c r="M221" s="58"/>
      <c r="N221" s="52"/>
      <c r="O221" s="139"/>
      <c r="P221" s="54"/>
      <c r="Q221" s="52"/>
      <c r="R221" s="54"/>
      <c r="S221" s="181"/>
      <c r="T221" s="181"/>
      <c r="U221" s="52"/>
      <c r="V221" s="181"/>
      <c r="W221" s="52"/>
      <c r="X221" s="139"/>
      <c r="Y221" s="222"/>
      <c r="Z221" s="52"/>
      <c r="AA221" s="181"/>
      <c r="AB221" s="52"/>
      <c r="AC221" s="140"/>
      <c r="AD221" s="136" t="b">
        <f t="shared" si="82"/>
        <v>1</v>
      </c>
      <c r="AE221" s="136" t="b">
        <f t="shared" si="83"/>
        <v>1</v>
      </c>
    </row>
    <row r="222" spans="1:36">
      <c r="A222" s="104"/>
      <c r="B222" s="58" t="s">
        <v>147</v>
      </c>
      <c r="C222" s="54"/>
      <c r="D222" s="169"/>
      <c r="E222" s="54"/>
      <c r="F222" s="181"/>
      <c r="G222" s="213"/>
      <c r="H222" s="258"/>
      <c r="I222" s="54"/>
      <c r="J222" s="52"/>
      <c r="K222" s="58"/>
      <c r="L222" s="169"/>
      <c r="M222" s="58"/>
      <c r="N222" s="52"/>
      <c r="O222" s="139"/>
      <c r="P222" s="54"/>
      <c r="Q222" s="52"/>
      <c r="R222" s="54"/>
      <c r="S222" s="181"/>
      <c r="T222" s="181"/>
      <c r="U222" s="52"/>
      <c r="V222" s="181"/>
      <c r="W222" s="52"/>
      <c r="X222" s="139"/>
      <c r="Y222" s="222"/>
      <c r="Z222" s="52"/>
      <c r="AA222" s="181"/>
      <c r="AB222" s="52"/>
      <c r="AC222" s="140"/>
      <c r="AD222" s="136" t="b">
        <f t="shared" si="82"/>
        <v>1</v>
      </c>
      <c r="AE222" s="136" t="b">
        <f t="shared" si="83"/>
        <v>1</v>
      </c>
    </row>
    <row r="223" spans="1:36">
      <c r="A223" s="57">
        <v>10.01</v>
      </c>
      <c r="B223" s="122" t="s">
        <v>148</v>
      </c>
      <c r="C223" s="123"/>
      <c r="D223" s="174"/>
      <c r="E223" s="123"/>
      <c r="F223" s="198"/>
      <c r="G223" s="226"/>
      <c r="H223" s="104"/>
      <c r="I223" s="123"/>
      <c r="J223" s="171"/>
      <c r="K223" s="122"/>
      <c r="L223" s="174"/>
      <c r="M223" s="122"/>
      <c r="N223" s="171"/>
      <c r="O223" s="143"/>
      <c r="P223" s="123"/>
      <c r="Q223" s="171"/>
      <c r="R223" s="123"/>
      <c r="S223" s="198"/>
      <c r="T223" s="198"/>
      <c r="U223" s="171"/>
      <c r="V223" s="198"/>
      <c r="W223" s="171"/>
      <c r="X223" s="143"/>
      <c r="Y223" s="369"/>
      <c r="Z223" s="171"/>
      <c r="AA223" s="198"/>
      <c r="AB223" s="171"/>
      <c r="AC223" s="172"/>
      <c r="AD223" s="136" t="b">
        <f t="shared" si="82"/>
        <v>1</v>
      </c>
      <c r="AE223" s="136" t="b">
        <f t="shared" si="83"/>
        <v>1</v>
      </c>
    </row>
    <row r="224" spans="1:36">
      <c r="A224" s="57">
        <v>10.02</v>
      </c>
      <c r="B224" s="122" t="s">
        <v>149</v>
      </c>
      <c r="C224" s="123"/>
      <c r="D224" s="174"/>
      <c r="E224" s="123"/>
      <c r="F224" s="198"/>
      <c r="G224" s="226"/>
      <c r="H224" s="104"/>
      <c r="I224" s="123"/>
      <c r="J224" s="171"/>
      <c r="K224" s="122"/>
      <c r="L224" s="174"/>
      <c r="M224" s="122"/>
      <c r="N224" s="171"/>
      <c r="O224" s="143"/>
      <c r="P224" s="123"/>
      <c r="Q224" s="171"/>
      <c r="R224" s="123"/>
      <c r="S224" s="198"/>
      <c r="T224" s="198"/>
      <c r="U224" s="171"/>
      <c r="V224" s="198"/>
      <c r="W224" s="171"/>
      <c r="X224" s="143"/>
      <c r="Y224" s="369"/>
      <c r="Z224" s="171"/>
      <c r="AA224" s="198"/>
      <c r="AB224" s="171"/>
      <c r="AC224" s="172"/>
      <c r="AD224" s="136" t="b">
        <f t="shared" si="82"/>
        <v>1</v>
      </c>
      <c r="AE224" s="136" t="b">
        <f t="shared" si="83"/>
        <v>1</v>
      </c>
    </row>
    <row r="225" spans="1:36" ht="25.5">
      <c r="A225" s="57">
        <f>+A224+0.01</f>
        <v>10.029999999999999</v>
      </c>
      <c r="B225" s="122" t="s">
        <v>150</v>
      </c>
      <c r="C225" s="123"/>
      <c r="D225" s="174"/>
      <c r="E225" s="123"/>
      <c r="F225" s="198"/>
      <c r="G225" s="226"/>
      <c r="H225" s="104"/>
      <c r="I225" s="123"/>
      <c r="J225" s="171"/>
      <c r="K225" s="122"/>
      <c r="L225" s="174"/>
      <c r="M225" s="122"/>
      <c r="N225" s="171"/>
      <c r="O225" s="173"/>
      <c r="P225" s="123"/>
      <c r="Q225" s="171"/>
      <c r="R225" s="123"/>
      <c r="S225" s="198"/>
      <c r="T225" s="198"/>
      <c r="U225" s="171"/>
      <c r="V225" s="198"/>
      <c r="W225" s="171"/>
      <c r="X225" s="173"/>
      <c r="Y225" s="369"/>
      <c r="Z225" s="171"/>
      <c r="AA225" s="198"/>
      <c r="AB225" s="171"/>
      <c r="AC225" s="172"/>
      <c r="AD225" s="136" t="b">
        <f t="shared" si="82"/>
        <v>1</v>
      </c>
      <c r="AE225" s="136" t="b">
        <f t="shared" si="83"/>
        <v>1</v>
      </c>
    </row>
    <row r="226" spans="1:36">
      <c r="A226" s="57"/>
      <c r="B226" s="58" t="s">
        <v>151</v>
      </c>
      <c r="C226" s="54"/>
      <c r="D226" s="169"/>
      <c r="E226" s="54"/>
      <c r="F226" s="181"/>
      <c r="G226" s="213"/>
      <c r="H226" s="258"/>
      <c r="I226" s="54"/>
      <c r="J226" s="52"/>
      <c r="K226" s="58"/>
      <c r="L226" s="169"/>
      <c r="M226" s="58"/>
      <c r="N226" s="52"/>
      <c r="O226" s="139"/>
      <c r="P226" s="54"/>
      <c r="Q226" s="52"/>
      <c r="R226" s="54"/>
      <c r="S226" s="181"/>
      <c r="T226" s="181"/>
      <c r="U226" s="52"/>
      <c r="V226" s="181"/>
      <c r="W226" s="52"/>
      <c r="X226" s="139"/>
      <c r="Y226" s="222"/>
      <c r="Z226" s="52"/>
      <c r="AA226" s="181"/>
      <c r="AB226" s="52"/>
      <c r="AC226" s="140"/>
      <c r="AD226" s="136" t="b">
        <f t="shared" si="82"/>
        <v>1</v>
      </c>
      <c r="AE226" s="136" t="b">
        <f t="shared" si="83"/>
        <v>1</v>
      </c>
    </row>
    <row r="227" spans="1:36" ht="25.5">
      <c r="A227" s="57">
        <v>10.039999999999999</v>
      </c>
      <c r="B227" s="122" t="s">
        <v>152</v>
      </c>
      <c r="C227" s="123"/>
      <c r="D227" s="174"/>
      <c r="E227" s="123"/>
      <c r="F227" s="198"/>
      <c r="G227" s="226"/>
      <c r="H227" s="104"/>
      <c r="I227" s="123"/>
      <c r="J227" s="171"/>
      <c r="K227" s="122"/>
      <c r="L227" s="174"/>
      <c r="M227" s="122"/>
      <c r="N227" s="171"/>
      <c r="O227" s="173"/>
      <c r="P227" s="123"/>
      <c r="Q227" s="171"/>
      <c r="R227" s="123"/>
      <c r="S227" s="198"/>
      <c r="T227" s="198"/>
      <c r="U227" s="171"/>
      <c r="V227" s="198"/>
      <c r="W227" s="171"/>
      <c r="X227" s="173"/>
      <c r="Y227" s="369"/>
      <c r="Z227" s="171"/>
      <c r="AA227" s="198"/>
      <c r="AB227" s="171"/>
      <c r="AC227" s="172"/>
      <c r="AD227" s="136" t="b">
        <f t="shared" si="82"/>
        <v>1</v>
      </c>
      <c r="AE227" s="136" t="b">
        <f t="shared" si="83"/>
        <v>1</v>
      </c>
    </row>
    <row r="228" spans="1:36">
      <c r="A228" s="57"/>
      <c r="B228" s="174" t="s">
        <v>153</v>
      </c>
      <c r="C228" s="104"/>
      <c r="D228" s="174"/>
      <c r="E228" s="104"/>
      <c r="F228" s="198"/>
      <c r="G228" s="226"/>
      <c r="H228" s="104"/>
      <c r="I228" s="104"/>
      <c r="J228" s="171"/>
      <c r="K228" s="174"/>
      <c r="L228" s="174"/>
      <c r="M228" s="174"/>
      <c r="N228" s="171"/>
      <c r="O228" s="143"/>
      <c r="P228" s="104"/>
      <c r="Q228" s="171"/>
      <c r="R228" s="104"/>
      <c r="S228" s="198"/>
      <c r="T228" s="198"/>
      <c r="U228" s="171"/>
      <c r="V228" s="198"/>
      <c r="W228" s="171"/>
      <c r="X228" s="143"/>
      <c r="Y228" s="369"/>
      <c r="Z228" s="171"/>
      <c r="AA228" s="198"/>
      <c r="AB228" s="171"/>
      <c r="AC228" s="175"/>
      <c r="AD228" s="136" t="b">
        <f t="shared" si="82"/>
        <v>1</v>
      </c>
      <c r="AE228" s="136" t="b">
        <f t="shared" si="83"/>
        <v>1</v>
      </c>
    </row>
    <row r="229" spans="1:36">
      <c r="A229" s="57"/>
      <c r="B229" s="174" t="s">
        <v>154</v>
      </c>
      <c r="C229" s="104"/>
      <c r="D229" s="174"/>
      <c r="E229" s="104"/>
      <c r="F229" s="198"/>
      <c r="G229" s="226"/>
      <c r="H229" s="104"/>
      <c r="I229" s="104"/>
      <c r="J229" s="171"/>
      <c r="K229" s="174"/>
      <c r="L229" s="174"/>
      <c r="M229" s="174"/>
      <c r="N229" s="171"/>
      <c r="O229" s="143"/>
      <c r="P229" s="104"/>
      <c r="Q229" s="171"/>
      <c r="R229" s="104"/>
      <c r="S229" s="198"/>
      <c r="T229" s="198"/>
      <c r="U229" s="171"/>
      <c r="V229" s="198"/>
      <c r="W229" s="171"/>
      <c r="X229" s="143"/>
      <c r="Y229" s="369"/>
      <c r="Z229" s="171"/>
      <c r="AA229" s="198"/>
      <c r="AB229" s="171"/>
      <c r="AC229" s="175"/>
      <c r="AD229" s="136" t="b">
        <f t="shared" si="82"/>
        <v>1</v>
      </c>
      <c r="AE229" s="136" t="b">
        <f t="shared" si="83"/>
        <v>1</v>
      </c>
    </row>
    <row r="230" spans="1:36">
      <c r="A230" s="57"/>
      <c r="B230" s="174" t="s">
        <v>155</v>
      </c>
      <c r="C230" s="104"/>
      <c r="D230" s="174"/>
      <c r="E230" s="104"/>
      <c r="F230" s="198"/>
      <c r="G230" s="226"/>
      <c r="H230" s="104"/>
      <c r="I230" s="104"/>
      <c r="J230" s="171"/>
      <c r="K230" s="174"/>
      <c r="L230" s="174"/>
      <c r="M230" s="174"/>
      <c r="N230" s="171"/>
      <c r="O230" s="143"/>
      <c r="P230" s="104"/>
      <c r="Q230" s="171"/>
      <c r="R230" s="104"/>
      <c r="S230" s="198"/>
      <c r="T230" s="198"/>
      <c r="U230" s="171"/>
      <c r="V230" s="198"/>
      <c r="W230" s="171"/>
      <c r="X230" s="143"/>
      <c r="Y230" s="369"/>
      <c r="Z230" s="171"/>
      <c r="AA230" s="198"/>
      <c r="AB230" s="171"/>
      <c r="AC230" s="175"/>
      <c r="AD230" s="136" t="b">
        <f t="shared" si="82"/>
        <v>1</v>
      </c>
      <c r="AE230" s="136" t="b">
        <f t="shared" si="83"/>
        <v>1</v>
      </c>
    </row>
    <row r="231" spans="1:36" ht="25.5">
      <c r="A231" s="57">
        <v>10.050000000000001</v>
      </c>
      <c r="B231" s="122" t="s">
        <v>156</v>
      </c>
      <c r="C231" s="123"/>
      <c r="D231" s="174"/>
      <c r="E231" s="104"/>
      <c r="F231" s="198"/>
      <c r="G231" s="226"/>
      <c r="H231" s="104"/>
      <c r="I231" s="104"/>
      <c r="J231" s="171"/>
      <c r="K231" s="174"/>
      <c r="L231" s="174"/>
      <c r="M231" s="174"/>
      <c r="N231" s="171"/>
      <c r="O231" s="173"/>
      <c r="P231" s="104"/>
      <c r="Q231" s="171"/>
      <c r="R231" s="104"/>
      <c r="S231" s="198"/>
      <c r="T231" s="198"/>
      <c r="U231" s="171"/>
      <c r="V231" s="198"/>
      <c r="W231" s="171"/>
      <c r="X231" s="173"/>
      <c r="Y231" s="369"/>
      <c r="Z231" s="171"/>
      <c r="AA231" s="198"/>
      <c r="AB231" s="171"/>
      <c r="AC231" s="175"/>
      <c r="AD231" s="136" t="b">
        <f t="shared" si="82"/>
        <v>1</v>
      </c>
      <c r="AE231" s="136" t="b">
        <f t="shared" si="83"/>
        <v>1</v>
      </c>
    </row>
    <row r="232" spans="1:36">
      <c r="A232" s="57"/>
      <c r="B232" s="174" t="s">
        <v>153</v>
      </c>
      <c r="C232" s="104"/>
      <c r="D232" s="174"/>
      <c r="E232" s="104"/>
      <c r="F232" s="198"/>
      <c r="G232" s="226"/>
      <c r="H232" s="104"/>
      <c r="I232" s="104"/>
      <c r="J232" s="171"/>
      <c r="K232" s="174"/>
      <c r="L232" s="174"/>
      <c r="M232" s="174"/>
      <c r="N232" s="171"/>
      <c r="O232" s="143"/>
      <c r="P232" s="104"/>
      <c r="Q232" s="171"/>
      <c r="R232" s="104"/>
      <c r="S232" s="198"/>
      <c r="T232" s="198"/>
      <c r="U232" s="171"/>
      <c r="V232" s="198"/>
      <c r="W232" s="171"/>
      <c r="X232" s="143"/>
      <c r="Y232" s="369"/>
      <c r="Z232" s="171"/>
      <c r="AA232" s="198"/>
      <c r="AB232" s="171"/>
      <c r="AC232" s="175"/>
      <c r="AD232" s="136" t="b">
        <f t="shared" si="82"/>
        <v>1</v>
      </c>
      <c r="AE232" s="136" t="b">
        <f t="shared" si="83"/>
        <v>1</v>
      </c>
    </row>
    <row r="233" spans="1:36">
      <c r="A233" s="57"/>
      <c r="B233" s="174" t="s">
        <v>154</v>
      </c>
      <c r="C233" s="104"/>
      <c r="D233" s="174"/>
      <c r="E233" s="104"/>
      <c r="F233" s="198"/>
      <c r="G233" s="226"/>
      <c r="H233" s="104"/>
      <c r="I233" s="104"/>
      <c r="J233" s="171"/>
      <c r="K233" s="174"/>
      <c r="L233" s="174"/>
      <c r="M233" s="174"/>
      <c r="N233" s="171"/>
      <c r="O233" s="143"/>
      <c r="P233" s="104"/>
      <c r="Q233" s="171"/>
      <c r="R233" s="104"/>
      <c r="S233" s="198"/>
      <c r="T233" s="198"/>
      <c r="U233" s="171"/>
      <c r="V233" s="198"/>
      <c r="W233" s="171"/>
      <c r="X233" s="143"/>
      <c r="Y233" s="369"/>
      <c r="Z233" s="171"/>
      <c r="AA233" s="198"/>
      <c r="AB233" s="171"/>
      <c r="AC233" s="175"/>
      <c r="AD233" s="136" t="b">
        <f t="shared" si="82"/>
        <v>1</v>
      </c>
      <c r="AE233" s="136" t="b">
        <f t="shared" si="83"/>
        <v>1</v>
      </c>
    </row>
    <row r="234" spans="1:36">
      <c r="A234" s="57"/>
      <c r="B234" s="174" t="s">
        <v>155</v>
      </c>
      <c r="C234" s="104"/>
      <c r="D234" s="174"/>
      <c r="E234" s="104"/>
      <c r="F234" s="198"/>
      <c r="G234" s="226"/>
      <c r="H234" s="104"/>
      <c r="I234" s="104"/>
      <c r="J234" s="171"/>
      <c r="K234" s="174"/>
      <c r="L234" s="174"/>
      <c r="M234" s="174"/>
      <c r="N234" s="171"/>
      <c r="O234" s="143"/>
      <c r="P234" s="104"/>
      <c r="Q234" s="171"/>
      <c r="R234" s="104"/>
      <c r="S234" s="198"/>
      <c r="T234" s="198"/>
      <c r="U234" s="171"/>
      <c r="V234" s="198"/>
      <c r="W234" s="171"/>
      <c r="X234" s="143"/>
      <c r="Y234" s="369"/>
      <c r="Z234" s="171"/>
      <c r="AA234" s="198"/>
      <c r="AB234" s="171"/>
      <c r="AC234" s="175"/>
      <c r="AD234" s="136" t="b">
        <f t="shared" si="82"/>
        <v>1</v>
      </c>
      <c r="AE234" s="136" t="b">
        <f t="shared" si="83"/>
        <v>1</v>
      </c>
    </row>
    <row r="235" spans="1:36" ht="25.5">
      <c r="A235" s="57">
        <f>+A231+0.01</f>
        <v>10.06</v>
      </c>
      <c r="B235" s="122" t="s">
        <v>157</v>
      </c>
      <c r="C235" s="123"/>
      <c r="D235" s="174"/>
      <c r="E235" s="123"/>
      <c r="F235" s="198"/>
      <c r="G235" s="226"/>
      <c r="H235" s="104"/>
      <c r="I235" s="123"/>
      <c r="J235" s="171"/>
      <c r="K235" s="122"/>
      <c r="L235" s="174"/>
      <c r="M235" s="122"/>
      <c r="N235" s="171"/>
      <c r="O235" s="173"/>
      <c r="P235" s="123"/>
      <c r="Q235" s="171"/>
      <c r="R235" s="123"/>
      <c r="S235" s="198"/>
      <c r="T235" s="198"/>
      <c r="U235" s="171"/>
      <c r="V235" s="198"/>
      <c r="W235" s="171"/>
      <c r="X235" s="173"/>
      <c r="Y235" s="369"/>
      <c r="Z235" s="171"/>
      <c r="AA235" s="198"/>
      <c r="AB235" s="171"/>
      <c r="AC235" s="172"/>
      <c r="AD235" s="136" t="b">
        <f t="shared" si="82"/>
        <v>1</v>
      </c>
      <c r="AE235" s="136" t="b">
        <f t="shared" si="83"/>
        <v>1</v>
      </c>
    </row>
    <row r="236" spans="1:36" ht="25.5">
      <c r="A236" s="57">
        <f t="shared" ref="A236:A257" si="115">+A235+0.01</f>
        <v>10.07</v>
      </c>
      <c r="B236" s="122" t="s">
        <v>158</v>
      </c>
      <c r="C236" s="123"/>
      <c r="D236" s="174"/>
      <c r="E236" s="123"/>
      <c r="F236" s="198"/>
      <c r="G236" s="226"/>
      <c r="H236" s="104"/>
      <c r="I236" s="123"/>
      <c r="J236" s="171"/>
      <c r="K236" s="122"/>
      <c r="L236" s="174"/>
      <c r="M236" s="122"/>
      <c r="N236" s="171"/>
      <c r="O236" s="173"/>
      <c r="P236" s="123"/>
      <c r="Q236" s="171"/>
      <c r="R236" s="123"/>
      <c r="S236" s="198"/>
      <c r="T236" s="198"/>
      <c r="U236" s="171"/>
      <c r="V236" s="198"/>
      <c r="W236" s="171"/>
      <c r="X236" s="173"/>
      <c r="Y236" s="369"/>
      <c r="Z236" s="171"/>
      <c r="AA236" s="198"/>
      <c r="AB236" s="171"/>
      <c r="AC236" s="172"/>
      <c r="AD236" s="136" t="b">
        <f t="shared" si="82"/>
        <v>1</v>
      </c>
      <c r="AE236" s="136" t="b">
        <f t="shared" si="83"/>
        <v>1</v>
      </c>
    </row>
    <row r="237" spans="1:36">
      <c r="A237" s="57"/>
      <c r="B237" s="122" t="s">
        <v>159</v>
      </c>
      <c r="C237" s="123"/>
      <c r="D237" s="174"/>
      <c r="E237" s="123"/>
      <c r="F237" s="198"/>
      <c r="G237" s="226"/>
      <c r="H237" s="104"/>
      <c r="I237" s="123"/>
      <c r="J237" s="171"/>
      <c r="K237" s="122"/>
      <c r="L237" s="174"/>
      <c r="M237" s="122"/>
      <c r="N237" s="171"/>
      <c r="O237" s="143"/>
      <c r="P237" s="123"/>
      <c r="Q237" s="171"/>
      <c r="R237" s="123"/>
      <c r="S237" s="198"/>
      <c r="T237" s="198"/>
      <c r="U237" s="171"/>
      <c r="V237" s="198"/>
      <c r="W237" s="171"/>
      <c r="X237" s="143"/>
      <c r="Y237" s="369"/>
      <c r="Z237" s="171"/>
      <c r="AA237" s="198"/>
      <c r="AB237" s="171"/>
      <c r="AC237" s="172"/>
      <c r="AD237" s="136" t="b">
        <f t="shared" si="82"/>
        <v>1</v>
      </c>
      <c r="AE237" s="136" t="b">
        <f t="shared" si="83"/>
        <v>1</v>
      </c>
    </row>
    <row r="238" spans="1:36">
      <c r="A238" s="57"/>
      <c r="B238" s="122" t="s">
        <v>160</v>
      </c>
      <c r="C238" s="123"/>
      <c r="D238" s="174"/>
      <c r="E238" s="123"/>
      <c r="F238" s="198"/>
      <c r="G238" s="226"/>
      <c r="H238" s="104"/>
      <c r="I238" s="123"/>
      <c r="J238" s="171"/>
      <c r="K238" s="122"/>
      <c r="L238" s="174"/>
      <c r="M238" s="122"/>
      <c r="N238" s="171"/>
      <c r="O238" s="143"/>
      <c r="P238" s="123"/>
      <c r="Q238" s="171"/>
      <c r="R238" s="123"/>
      <c r="S238" s="198"/>
      <c r="T238" s="198"/>
      <c r="U238" s="171"/>
      <c r="V238" s="198"/>
      <c r="W238" s="171"/>
      <c r="X238" s="143"/>
      <c r="Y238" s="369"/>
      <c r="Z238" s="171"/>
      <c r="AA238" s="198"/>
      <c r="AB238" s="171"/>
      <c r="AC238" s="172"/>
      <c r="AD238" s="136" t="b">
        <f t="shared" si="82"/>
        <v>1</v>
      </c>
      <c r="AE238" s="136" t="b">
        <f t="shared" si="83"/>
        <v>1</v>
      </c>
    </row>
    <row r="239" spans="1:36">
      <c r="A239" s="57"/>
      <c r="B239" s="122" t="s">
        <v>161</v>
      </c>
      <c r="C239" s="123"/>
      <c r="D239" s="174"/>
      <c r="E239" s="123"/>
      <c r="F239" s="198"/>
      <c r="G239" s="226"/>
      <c r="H239" s="104"/>
      <c r="I239" s="123"/>
      <c r="J239" s="171"/>
      <c r="K239" s="122"/>
      <c r="L239" s="174"/>
      <c r="M239" s="122"/>
      <c r="N239" s="171"/>
      <c r="O239" s="143"/>
      <c r="P239" s="123"/>
      <c r="Q239" s="171"/>
      <c r="R239" s="123"/>
      <c r="S239" s="198"/>
      <c r="T239" s="198"/>
      <c r="U239" s="171"/>
      <c r="V239" s="198"/>
      <c r="W239" s="171"/>
      <c r="X239" s="143"/>
      <c r="Y239" s="369"/>
      <c r="Z239" s="171"/>
      <c r="AA239" s="198"/>
      <c r="AB239" s="171"/>
      <c r="AC239" s="172"/>
      <c r="AD239" s="136" t="b">
        <f t="shared" si="82"/>
        <v>1</v>
      </c>
      <c r="AE239" s="136" t="b">
        <f t="shared" si="83"/>
        <v>1</v>
      </c>
    </row>
    <row r="240" spans="1:36" s="283" customFormat="1">
      <c r="A240" s="265"/>
      <c r="B240" s="302" t="s">
        <v>107</v>
      </c>
      <c r="C240" s="304">
        <f>SUM(C223:C239)</f>
        <v>0</v>
      </c>
      <c r="D240" s="310">
        <f>SUM(D223:D239)</f>
        <v>0</v>
      </c>
      <c r="E240" s="304">
        <f>SUM(E223:E239)</f>
        <v>0</v>
      </c>
      <c r="F240" s="310">
        <f>SUM(F223:F239)</f>
        <v>0</v>
      </c>
      <c r="G240" s="328">
        <f t="shared" ref="G240:W240" si="116">SUM(G223:G239)</f>
        <v>0</v>
      </c>
      <c r="H240" s="310">
        <f t="shared" si="116"/>
        <v>0</v>
      </c>
      <c r="I240" s="304">
        <f t="shared" si="116"/>
        <v>0</v>
      </c>
      <c r="J240" s="310">
        <f t="shared" si="116"/>
        <v>0</v>
      </c>
      <c r="K240" s="304">
        <f t="shared" si="116"/>
        <v>0</v>
      </c>
      <c r="L240" s="310">
        <f t="shared" si="116"/>
        <v>0</v>
      </c>
      <c r="M240" s="304">
        <f t="shared" si="116"/>
        <v>0</v>
      </c>
      <c r="N240" s="308">
        <f t="shared" si="116"/>
        <v>0</v>
      </c>
      <c r="O240" s="310">
        <f t="shared" si="116"/>
        <v>0</v>
      </c>
      <c r="P240" s="304">
        <f t="shared" si="116"/>
        <v>0</v>
      </c>
      <c r="Q240" s="308">
        <f t="shared" si="116"/>
        <v>0</v>
      </c>
      <c r="R240" s="304">
        <f t="shared" si="116"/>
        <v>0</v>
      </c>
      <c r="S240" s="310">
        <f t="shared" si="116"/>
        <v>0</v>
      </c>
      <c r="T240" s="304">
        <f t="shared" si="116"/>
        <v>0</v>
      </c>
      <c r="U240" s="308">
        <f t="shared" si="116"/>
        <v>0</v>
      </c>
      <c r="V240" s="304">
        <f t="shared" si="116"/>
        <v>0</v>
      </c>
      <c r="W240" s="308">
        <f t="shared" si="116"/>
        <v>0</v>
      </c>
      <c r="X240" s="310">
        <f t="shared" ref="X240" si="117">SUM(X223:X239)</f>
        <v>0</v>
      </c>
      <c r="Y240" s="328">
        <f t="shared" ref="Y240:AB240" si="118">SUM(Y223:Y239)</f>
        <v>0</v>
      </c>
      <c r="Z240" s="308">
        <f t="shared" si="118"/>
        <v>0</v>
      </c>
      <c r="AA240" s="304">
        <f t="shared" si="118"/>
        <v>0</v>
      </c>
      <c r="AB240" s="308">
        <f t="shared" si="118"/>
        <v>0</v>
      </c>
      <c r="AC240" s="310">
        <f t="shared" ref="AC240" si="119">SUM(AC217:AC239)</f>
        <v>0</v>
      </c>
      <c r="AD240" s="304">
        <f t="shared" ref="AD240" si="120">SUM(AD223:AD239)</f>
        <v>0</v>
      </c>
      <c r="AE240" s="310">
        <f t="shared" ref="AE240" si="121">SUM(AE217:AE239)</f>
        <v>0</v>
      </c>
      <c r="AG240" s="304">
        <f t="shared" ref="AG240" si="122">SUM(AG223:AG239)</f>
        <v>0</v>
      </c>
      <c r="AH240" s="310">
        <f t="shared" ref="AH240" si="123">SUM(AH217:AH239)</f>
        <v>0</v>
      </c>
      <c r="AI240" s="304">
        <f t="shared" ref="AI240" si="124">SUM(AI223:AI239)</f>
        <v>0</v>
      </c>
      <c r="AJ240" s="310">
        <f t="shared" ref="AJ240" si="125">SUM(AJ217:AJ239)</f>
        <v>0</v>
      </c>
    </row>
    <row r="241" spans="1:36" s="283" customFormat="1">
      <c r="A241" s="265"/>
      <c r="B241" s="302" t="s">
        <v>13</v>
      </c>
      <c r="C241" s="304">
        <f>C240</f>
        <v>0</v>
      </c>
      <c r="D241" s="310">
        <f>D240</f>
        <v>0</v>
      </c>
      <c r="E241" s="304">
        <f>E240</f>
        <v>0</v>
      </c>
      <c r="F241" s="310">
        <f>F240</f>
        <v>0</v>
      </c>
      <c r="G241" s="328">
        <f t="shared" ref="G241:AE241" si="126">G240</f>
        <v>0</v>
      </c>
      <c r="H241" s="310">
        <f t="shared" si="126"/>
        <v>0</v>
      </c>
      <c r="I241" s="304">
        <f t="shared" si="126"/>
        <v>0</v>
      </c>
      <c r="J241" s="310">
        <f t="shared" si="126"/>
        <v>0</v>
      </c>
      <c r="K241" s="304">
        <f t="shared" si="126"/>
        <v>0</v>
      </c>
      <c r="L241" s="310">
        <f t="shared" si="126"/>
        <v>0</v>
      </c>
      <c r="M241" s="304">
        <f t="shared" si="126"/>
        <v>0</v>
      </c>
      <c r="N241" s="308">
        <f t="shared" si="126"/>
        <v>0</v>
      </c>
      <c r="O241" s="310">
        <f t="shared" si="126"/>
        <v>0</v>
      </c>
      <c r="P241" s="304">
        <f t="shared" si="126"/>
        <v>0</v>
      </c>
      <c r="Q241" s="308">
        <f t="shared" si="126"/>
        <v>0</v>
      </c>
      <c r="R241" s="304">
        <f t="shared" si="126"/>
        <v>0</v>
      </c>
      <c r="S241" s="310">
        <f t="shared" si="126"/>
        <v>0</v>
      </c>
      <c r="T241" s="304">
        <f t="shared" si="126"/>
        <v>0</v>
      </c>
      <c r="U241" s="308">
        <f t="shared" si="126"/>
        <v>0</v>
      </c>
      <c r="V241" s="304">
        <f t="shared" si="126"/>
        <v>0</v>
      </c>
      <c r="W241" s="308">
        <f t="shared" si="126"/>
        <v>0</v>
      </c>
      <c r="X241" s="310">
        <f t="shared" ref="X241" si="127">X240</f>
        <v>0</v>
      </c>
      <c r="Y241" s="328">
        <f t="shared" ref="Y241:AB241" si="128">Y240</f>
        <v>0</v>
      </c>
      <c r="Z241" s="308">
        <f t="shared" si="128"/>
        <v>0</v>
      </c>
      <c r="AA241" s="304">
        <f t="shared" si="128"/>
        <v>0</v>
      </c>
      <c r="AB241" s="308">
        <f t="shared" si="128"/>
        <v>0</v>
      </c>
      <c r="AC241" s="304">
        <f t="shared" si="126"/>
        <v>0</v>
      </c>
      <c r="AD241" s="304">
        <f t="shared" si="126"/>
        <v>0</v>
      </c>
      <c r="AE241" s="304">
        <f t="shared" si="126"/>
        <v>0</v>
      </c>
      <c r="AG241" s="304">
        <f t="shared" ref="AG241:AJ241" si="129">AG240</f>
        <v>0</v>
      </c>
      <c r="AH241" s="304">
        <f t="shared" si="129"/>
        <v>0</v>
      </c>
      <c r="AI241" s="304">
        <f t="shared" si="129"/>
        <v>0</v>
      </c>
      <c r="AJ241" s="304">
        <f t="shared" si="129"/>
        <v>0</v>
      </c>
    </row>
    <row r="242" spans="1:36" ht="25.5">
      <c r="A242" s="57"/>
      <c r="B242" s="58" t="s">
        <v>162</v>
      </c>
      <c r="C242" s="54"/>
      <c r="D242" s="169"/>
      <c r="E242" s="54"/>
      <c r="F242" s="181"/>
      <c r="G242" s="213"/>
      <c r="H242" s="258"/>
      <c r="I242" s="54"/>
      <c r="J242" s="52"/>
      <c r="K242" s="58"/>
      <c r="L242" s="169"/>
      <c r="M242" s="58"/>
      <c r="N242" s="52"/>
      <c r="O242" s="53"/>
      <c r="P242" s="54"/>
      <c r="Q242" s="52"/>
      <c r="R242" s="54"/>
      <c r="S242" s="181"/>
      <c r="T242" s="181"/>
      <c r="U242" s="52"/>
      <c r="V242" s="181"/>
      <c r="W242" s="52"/>
      <c r="X242" s="258"/>
      <c r="Y242" s="222"/>
      <c r="Z242" s="52"/>
      <c r="AA242" s="181"/>
      <c r="AB242" s="52"/>
      <c r="AC242" s="140"/>
      <c r="AD242" s="136" t="b">
        <f t="shared" si="82"/>
        <v>1</v>
      </c>
      <c r="AE242" s="136" t="b">
        <f t="shared" si="83"/>
        <v>1</v>
      </c>
    </row>
    <row r="243" spans="1:36">
      <c r="A243" s="57"/>
      <c r="B243" s="58" t="s">
        <v>147</v>
      </c>
      <c r="C243" s="54"/>
      <c r="D243" s="169"/>
      <c r="E243" s="54"/>
      <c r="F243" s="181"/>
      <c r="G243" s="213"/>
      <c r="H243" s="258"/>
      <c r="I243" s="54"/>
      <c r="J243" s="52"/>
      <c r="K243" s="58"/>
      <c r="L243" s="169"/>
      <c r="M243" s="58"/>
      <c r="N243" s="52"/>
      <c r="O243" s="139"/>
      <c r="P243" s="54"/>
      <c r="Q243" s="52"/>
      <c r="R243" s="54"/>
      <c r="S243" s="181"/>
      <c r="T243" s="181"/>
      <c r="U243" s="52"/>
      <c r="V243" s="181"/>
      <c r="W243" s="52"/>
      <c r="X243" s="139"/>
      <c r="Y243" s="222"/>
      <c r="Z243" s="52"/>
      <c r="AA243" s="181"/>
      <c r="AB243" s="52"/>
      <c r="AC243" s="140"/>
      <c r="AD243" s="136" t="b">
        <f t="shared" si="82"/>
        <v>1</v>
      </c>
      <c r="AE243" s="136" t="b">
        <f t="shared" si="83"/>
        <v>1</v>
      </c>
    </row>
    <row r="244" spans="1:36" ht="15">
      <c r="A244" s="57">
        <f>+A236+0.01</f>
        <v>10.08</v>
      </c>
      <c r="B244" s="62" t="s">
        <v>163</v>
      </c>
      <c r="C244" s="63">
        <v>29</v>
      </c>
      <c r="D244" s="92">
        <v>91.872000000000014</v>
      </c>
      <c r="E244" s="492">
        <v>29</v>
      </c>
      <c r="F244" s="92">
        <v>39.83</v>
      </c>
      <c r="G244" s="60">
        <f t="shared" ref="G244:G245" si="130">E244/C244%</f>
        <v>100</v>
      </c>
      <c r="H244" s="260">
        <f t="shared" ref="H244:H245" si="131">F244/D244%</f>
        <v>43.353796586555198</v>
      </c>
      <c r="I244" s="63">
        <f t="shared" ref="I244:I245" si="132">C244-E244</f>
        <v>0</v>
      </c>
      <c r="J244" s="92">
        <f t="shared" ref="J244:J245" si="133">D244-F244</f>
        <v>52.042000000000016</v>
      </c>
      <c r="K244" s="62"/>
      <c r="L244" s="167">
        <f>J244</f>
        <v>52.042000000000016</v>
      </c>
      <c r="M244" s="62"/>
      <c r="N244" s="92"/>
      <c r="O244" s="114">
        <f>30360/100000</f>
        <v>0.30359999999999998</v>
      </c>
      <c r="P244" s="63">
        <v>29</v>
      </c>
      <c r="Q244" s="92">
        <f>P244*O244*12</f>
        <v>105.65279999999998</v>
      </c>
      <c r="R244" s="60">
        <f t="shared" ref="R244:R248" si="134">P244</f>
        <v>29</v>
      </c>
      <c r="S244" s="180">
        <f>L244+N244+Q244</f>
        <v>157.69479999999999</v>
      </c>
      <c r="T244" s="180"/>
      <c r="U244" s="92">
        <f>L244</f>
        <v>52.042000000000016</v>
      </c>
      <c r="V244" s="180"/>
      <c r="W244" s="92"/>
      <c r="X244" s="385">
        <v>0.29039999999999999</v>
      </c>
      <c r="Y244" s="363">
        <v>29</v>
      </c>
      <c r="Z244" s="92">
        <f>X244*Y244*12</f>
        <v>101.0592</v>
      </c>
      <c r="AA244" s="180">
        <f>Y244</f>
        <v>29</v>
      </c>
      <c r="AB244" s="92">
        <f>U244+W244+Z244</f>
        <v>153.10120000000001</v>
      </c>
      <c r="AC244" s="144"/>
      <c r="AD244" s="136" t="b">
        <f t="shared" si="82"/>
        <v>0</v>
      </c>
      <c r="AE244" s="136" t="b">
        <f t="shared" si="83"/>
        <v>1</v>
      </c>
    </row>
    <row r="245" spans="1:36" ht="15">
      <c r="A245" s="57">
        <v>10.09</v>
      </c>
      <c r="B245" s="62" t="s">
        <v>164</v>
      </c>
      <c r="C245" s="63">
        <v>0</v>
      </c>
      <c r="D245" s="92">
        <v>0</v>
      </c>
      <c r="E245" s="492">
        <v>0</v>
      </c>
      <c r="F245" s="92">
        <v>0</v>
      </c>
      <c r="G245" s="60" t="e">
        <f t="shared" si="130"/>
        <v>#DIV/0!</v>
      </c>
      <c r="H245" s="260" t="e">
        <f t="shared" si="131"/>
        <v>#DIV/0!</v>
      </c>
      <c r="I245" s="63">
        <f t="shared" si="132"/>
        <v>0</v>
      </c>
      <c r="J245" s="92">
        <f t="shared" si="133"/>
        <v>0</v>
      </c>
      <c r="K245" s="62"/>
      <c r="L245" s="167"/>
      <c r="M245" s="62"/>
      <c r="N245" s="92"/>
      <c r="O245" s="114">
        <f>24000/100000</f>
        <v>0.24</v>
      </c>
      <c r="P245" s="63"/>
      <c r="Q245" s="92"/>
      <c r="R245" s="60">
        <f t="shared" si="134"/>
        <v>0</v>
      </c>
      <c r="S245" s="180">
        <f t="shared" ref="S245:S260" si="135">L245+N245+Q245</f>
        <v>0</v>
      </c>
      <c r="T245" s="180"/>
      <c r="U245" s="92"/>
      <c r="V245" s="180"/>
      <c r="W245" s="92"/>
      <c r="X245" s="385">
        <f>24000/100000</f>
        <v>0.24</v>
      </c>
      <c r="Y245" s="363"/>
      <c r="Z245" s="92">
        <f>X245*Y245</f>
        <v>0</v>
      </c>
      <c r="AA245" s="180">
        <f>Y245</f>
        <v>0</v>
      </c>
      <c r="AB245" s="92">
        <f t="shared" ref="AB245:AB260" si="136">U245+W245+Z245</f>
        <v>0</v>
      </c>
      <c r="AC245" s="144"/>
      <c r="AD245" s="136" t="b">
        <f t="shared" si="82"/>
        <v>1</v>
      </c>
      <c r="AE245" s="136" t="b">
        <f t="shared" si="83"/>
        <v>1</v>
      </c>
    </row>
    <row r="246" spans="1:36" ht="15">
      <c r="A246" s="57">
        <v>10.1</v>
      </c>
      <c r="B246" s="122" t="s">
        <v>165</v>
      </c>
      <c r="C246" s="123">
        <v>0</v>
      </c>
      <c r="D246" s="171">
        <v>0</v>
      </c>
      <c r="E246" s="123">
        <v>0</v>
      </c>
      <c r="F246" s="171">
        <v>0</v>
      </c>
      <c r="G246" s="60" t="e">
        <f t="shared" ref="G246:G255" si="137">E246/C246%</f>
        <v>#DIV/0!</v>
      </c>
      <c r="H246" s="260" t="e">
        <f t="shared" ref="H246:H255" si="138">F246/D246%</f>
        <v>#DIV/0!</v>
      </c>
      <c r="I246" s="63">
        <f t="shared" ref="I246:I255" si="139">C246-E246</f>
        <v>0</v>
      </c>
      <c r="J246" s="92">
        <f t="shared" ref="J246:J255" si="140">D246-F246</f>
        <v>0</v>
      </c>
      <c r="K246" s="122"/>
      <c r="L246" s="174"/>
      <c r="M246" s="122"/>
      <c r="N246" s="171"/>
      <c r="O246" s="114"/>
      <c r="P246" s="123"/>
      <c r="Q246" s="171"/>
      <c r="R246" s="60">
        <f t="shared" si="134"/>
        <v>0</v>
      </c>
      <c r="S246" s="180">
        <f t="shared" si="135"/>
        <v>0</v>
      </c>
      <c r="T246" s="180"/>
      <c r="U246" s="92"/>
      <c r="V246" s="180"/>
      <c r="W246" s="92"/>
      <c r="X246" s="385"/>
      <c r="Y246" s="215"/>
      <c r="Z246" s="92"/>
      <c r="AA246" s="180"/>
      <c r="AB246" s="92">
        <f t="shared" si="136"/>
        <v>0</v>
      </c>
      <c r="AC246" s="172"/>
      <c r="AD246" s="136" t="b">
        <f t="shared" si="82"/>
        <v>1</v>
      </c>
      <c r="AE246" s="136" t="b">
        <f t="shared" si="83"/>
        <v>1</v>
      </c>
    </row>
    <row r="247" spans="1:36" ht="14.25">
      <c r="A247" s="57"/>
      <c r="B247" s="58" t="s">
        <v>151</v>
      </c>
      <c r="C247" s="54"/>
      <c r="D247" s="52"/>
      <c r="E247" s="491"/>
      <c r="F247" s="52"/>
      <c r="G247" s="60" t="e">
        <f t="shared" si="137"/>
        <v>#DIV/0!</v>
      </c>
      <c r="H247" s="260" t="e">
        <f t="shared" si="138"/>
        <v>#DIV/0!</v>
      </c>
      <c r="I247" s="63">
        <f t="shared" si="139"/>
        <v>0</v>
      </c>
      <c r="J247" s="92">
        <f t="shared" si="140"/>
        <v>0</v>
      </c>
      <c r="K247" s="58"/>
      <c r="L247" s="169"/>
      <c r="M247" s="58"/>
      <c r="N247" s="52"/>
      <c r="O247" s="98"/>
      <c r="P247" s="54"/>
      <c r="Q247" s="52"/>
      <c r="R247" s="60">
        <f t="shared" si="134"/>
        <v>0</v>
      </c>
      <c r="S247" s="180">
        <f t="shared" si="135"/>
        <v>0</v>
      </c>
      <c r="T247" s="180"/>
      <c r="U247" s="92"/>
      <c r="V247" s="180"/>
      <c r="W247" s="92"/>
      <c r="X247" s="395"/>
      <c r="Y247" s="215"/>
      <c r="Z247" s="92"/>
      <c r="AA247" s="180"/>
      <c r="AB247" s="92">
        <f t="shared" si="136"/>
        <v>0</v>
      </c>
      <c r="AC247" s="140"/>
      <c r="AD247" s="136" t="b">
        <f t="shared" si="82"/>
        <v>1</v>
      </c>
      <c r="AE247" s="136" t="b">
        <f t="shared" si="83"/>
        <v>1</v>
      </c>
    </row>
    <row r="248" spans="1:36" ht="25.5">
      <c r="A248" s="57">
        <f>+A246+0.01</f>
        <v>10.11</v>
      </c>
      <c r="B248" s="122" t="s">
        <v>166</v>
      </c>
      <c r="C248" s="123">
        <v>3</v>
      </c>
      <c r="D248" s="171">
        <v>9.5</v>
      </c>
      <c r="E248" s="123">
        <v>3</v>
      </c>
      <c r="F248" s="171">
        <v>4.5</v>
      </c>
      <c r="G248" s="60">
        <f t="shared" si="137"/>
        <v>100</v>
      </c>
      <c r="H248" s="260">
        <f t="shared" si="138"/>
        <v>47.368421052631575</v>
      </c>
      <c r="I248" s="63">
        <f t="shared" si="139"/>
        <v>0</v>
      </c>
      <c r="J248" s="92">
        <f t="shared" si="140"/>
        <v>5</v>
      </c>
      <c r="K248" s="122"/>
      <c r="L248" s="174">
        <f>J248</f>
        <v>5</v>
      </c>
      <c r="M248" s="122"/>
      <c r="N248" s="171"/>
      <c r="O248" s="114">
        <f>30360/100000</f>
        <v>0.30359999999999998</v>
      </c>
      <c r="P248" s="123">
        <v>3</v>
      </c>
      <c r="Q248" s="92">
        <f>P248*O248*12</f>
        <v>10.929599999999999</v>
      </c>
      <c r="R248" s="60">
        <f t="shared" si="134"/>
        <v>3</v>
      </c>
      <c r="S248" s="180">
        <f t="shared" si="135"/>
        <v>15.929599999999999</v>
      </c>
      <c r="T248" s="180"/>
      <c r="U248" s="92">
        <f>L248</f>
        <v>5</v>
      </c>
      <c r="V248" s="180"/>
      <c r="W248" s="92"/>
      <c r="X248" s="385">
        <v>0.29039999999999999</v>
      </c>
      <c r="Y248" s="215">
        <v>3</v>
      </c>
      <c r="Z248" s="92">
        <f>Y248*X248*12</f>
        <v>10.4544</v>
      </c>
      <c r="AA248" s="180">
        <f t="shared" ref="AA248:AA251" si="141">Y248</f>
        <v>3</v>
      </c>
      <c r="AB248" s="92">
        <f t="shared" si="136"/>
        <v>15.4544</v>
      </c>
      <c r="AC248" s="172">
        <f>24000*26*12</f>
        <v>7488000</v>
      </c>
      <c r="AD248" s="136" t="b">
        <f t="shared" si="82"/>
        <v>0</v>
      </c>
      <c r="AE248" s="136" t="b">
        <f t="shared" si="83"/>
        <v>1</v>
      </c>
    </row>
    <row r="249" spans="1:36" ht="15">
      <c r="A249" s="57"/>
      <c r="B249" s="174" t="s">
        <v>153</v>
      </c>
      <c r="C249" s="176">
        <v>0</v>
      </c>
      <c r="D249" s="171">
        <v>0</v>
      </c>
      <c r="E249" s="176">
        <v>0</v>
      </c>
      <c r="F249" s="171">
        <v>0</v>
      </c>
      <c r="G249" s="60" t="e">
        <f t="shared" si="137"/>
        <v>#DIV/0!</v>
      </c>
      <c r="H249" s="260" t="e">
        <f t="shared" si="138"/>
        <v>#DIV/0!</v>
      </c>
      <c r="I249" s="63">
        <f t="shared" si="139"/>
        <v>0</v>
      </c>
      <c r="J249" s="92">
        <f t="shared" si="140"/>
        <v>0</v>
      </c>
      <c r="K249" s="174"/>
      <c r="L249" s="174"/>
      <c r="M249" s="174"/>
      <c r="N249" s="171"/>
      <c r="O249" s="114">
        <f t="shared" ref="O249:O251" si="142">24000/100000</f>
        <v>0.24</v>
      </c>
      <c r="P249" s="176">
        <v>3</v>
      </c>
      <c r="Q249" s="92">
        <v>13.2</v>
      </c>
      <c r="R249" s="60">
        <f t="shared" ref="R249:R251" si="143">P249</f>
        <v>3</v>
      </c>
      <c r="S249" s="180">
        <f t="shared" si="135"/>
        <v>13.2</v>
      </c>
      <c r="T249" s="180"/>
      <c r="U249" s="92"/>
      <c r="V249" s="180"/>
      <c r="W249" s="92"/>
      <c r="X249" s="385">
        <f t="shared" ref="X249:X251" si="144">24000/100000</f>
        <v>0.24</v>
      </c>
      <c r="Y249" s="215">
        <v>3</v>
      </c>
      <c r="Z249" s="92">
        <v>13.2</v>
      </c>
      <c r="AA249" s="180">
        <f t="shared" si="141"/>
        <v>3</v>
      </c>
      <c r="AB249" s="92">
        <f t="shared" si="136"/>
        <v>13.2</v>
      </c>
      <c r="AC249" s="175" t="s">
        <v>118</v>
      </c>
      <c r="AD249" s="136" t="b">
        <f t="shared" si="82"/>
        <v>0</v>
      </c>
      <c r="AE249" s="136" t="b">
        <f t="shared" si="83"/>
        <v>1</v>
      </c>
    </row>
    <row r="250" spans="1:36" ht="15">
      <c r="A250" s="57"/>
      <c r="B250" s="174" t="s">
        <v>154</v>
      </c>
      <c r="C250" s="176">
        <v>0</v>
      </c>
      <c r="D250" s="171">
        <v>0</v>
      </c>
      <c r="E250" s="176">
        <v>0</v>
      </c>
      <c r="F250" s="171">
        <v>0</v>
      </c>
      <c r="G250" s="60" t="e">
        <f t="shared" si="137"/>
        <v>#DIV/0!</v>
      </c>
      <c r="H250" s="260" t="e">
        <f t="shared" si="138"/>
        <v>#DIV/0!</v>
      </c>
      <c r="I250" s="63">
        <f t="shared" si="139"/>
        <v>0</v>
      </c>
      <c r="J250" s="92">
        <f t="shared" si="140"/>
        <v>0</v>
      </c>
      <c r="K250" s="174"/>
      <c r="L250" s="174"/>
      <c r="M250" s="174"/>
      <c r="N250" s="171"/>
      <c r="O250" s="114">
        <f t="shared" si="142"/>
        <v>0.24</v>
      </c>
      <c r="P250" s="176">
        <v>3</v>
      </c>
      <c r="Q250" s="92">
        <v>13.2</v>
      </c>
      <c r="R250" s="60">
        <f t="shared" si="143"/>
        <v>3</v>
      </c>
      <c r="S250" s="180">
        <f t="shared" si="135"/>
        <v>13.2</v>
      </c>
      <c r="T250" s="180"/>
      <c r="U250" s="92"/>
      <c r="V250" s="180"/>
      <c r="W250" s="92"/>
      <c r="X250" s="385">
        <f t="shared" si="144"/>
        <v>0.24</v>
      </c>
      <c r="Y250" s="215">
        <v>3</v>
      </c>
      <c r="Z250" s="92">
        <v>13.2</v>
      </c>
      <c r="AA250" s="180">
        <f t="shared" si="141"/>
        <v>3</v>
      </c>
      <c r="AB250" s="92">
        <f t="shared" si="136"/>
        <v>13.2</v>
      </c>
      <c r="AC250" s="175"/>
      <c r="AD250" s="136" t="b">
        <f t="shared" si="82"/>
        <v>0</v>
      </c>
      <c r="AE250" s="136" t="b">
        <f t="shared" si="83"/>
        <v>1</v>
      </c>
    </row>
    <row r="251" spans="1:36" ht="15">
      <c r="A251" s="57"/>
      <c r="B251" s="174" t="s">
        <v>155</v>
      </c>
      <c r="C251" s="176">
        <v>0</v>
      </c>
      <c r="D251" s="171">
        <v>0</v>
      </c>
      <c r="E251" s="176">
        <v>0</v>
      </c>
      <c r="F251" s="171">
        <v>0</v>
      </c>
      <c r="G251" s="60" t="e">
        <f t="shared" si="137"/>
        <v>#DIV/0!</v>
      </c>
      <c r="H251" s="260" t="e">
        <f t="shared" si="138"/>
        <v>#DIV/0!</v>
      </c>
      <c r="I251" s="63">
        <f t="shared" si="139"/>
        <v>0</v>
      </c>
      <c r="J251" s="92">
        <f t="shared" si="140"/>
        <v>0</v>
      </c>
      <c r="K251" s="174"/>
      <c r="L251" s="174"/>
      <c r="M251" s="174"/>
      <c r="N251" s="171"/>
      <c r="O251" s="114">
        <f t="shared" si="142"/>
        <v>0.24</v>
      </c>
      <c r="P251" s="176">
        <v>3</v>
      </c>
      <c r="Q251" s="92">
        <v>13.2</v>
      </c>
      <c r="R251" s="60">
        <f t="shared" si="143"/>
        <v>3</v>
      </c>
      <c r="S251" s="180">
        <f t="shared" si="135"/>
        <v>13.2</v>
      </c>
      <c r="T251" s="180"/>
      <c r="U251" s="92"/>
      <c r="V251" s="180"/>
      <c r="W251" s="92"/>
      <c r="X251" s="385">
        <f t="shared" si="144"/>
        <v>0.24</v>
      </c>
      <c r="Y251" s="215">
        <v>3</v>
      </c>
      <c r="Z251" s="92">
        <v>13.2</v>
      </c>
      <c r="AA251" s="180">
        <f t="shared" si="141"/>
        <v>3</v>
      </c>
      <c r="AB251" s="92">
        <f t="shared" si="136"/>
        <v>13.2</v>
      </c>
      <c r="AC251" s="175"/>
      <c r="AD251" s="136" t="b">
        <f t="shared" si="82"/>
        <v>0</v>
      </c>
      <c r="AE251" s="136" t="b">
        <f t="shared" si="83"/>
        <v>1</v>
      </c>
    </row>
    <row r="252" spans="1:36" ht="25.5">
      <c r="A252" s="57">
        <f>+A248+0.01</f>
        <v>10.119999999999999</v>
      </c>
      <c r="B252" s="122" t="s">
        <v>167</v>
      </c>
      <c r="C252" s="123"/>
      <c r="D252" s="171"/>
      <c r="E252" s="123"/>
      <c r="F252" s="171"/>
      <c r="G252" s="60" t="e">
        <f t="shared" si="137"/>
        <v>#DIV/0!</v>
      </c>
      <c r="H252" s="260" t="e">
        <f t="shared" si="138"/>
        <v>#DIV/0!</v>
      </c>
      <c r="I252" s="63">
        <f t="shared" si="139"/>
        <v>0</v>
      </c>
      <c r="J252" s="92">
        <f t="shared" si="140"/>
        <v>0</v>
      </c>
      <c r="K252" s="174"/>
      <c r="L252" s="174"/>
      <c r="M252" s="174"/>
      <c r="N252" s="171"/>
      <c r="O252" s="173"/>
      <c r="P252" s="104"/>
      <c r="Q252" s="171"/>
      <c r="R252" s="104"/>
      <c r="S252" s="180">
        <f t="shared" si="135"/>
        <v>0</v>
      </c>
      <c r="T252" s="198"/>
      <c r="U252" s="171"/>
      <c r="V252" s="198"/>
      <c r="W252" s="171"/>
      <c r="X252" s="173"/>
      <c r="Y252" s="369"/>
      <c r="Z252" s="171"/>
      <c r="AA252" s="198"/>
      <c r="AB252" s="92">
        <f t="shared" si="136"/>
        <v>0</v>
      </c>
      <c r="AC252" s="175"/>
      <c r="AD252" s="136" t="b">
        <f t="shared" si="82"/>
        <v>1</v>
      </c>
      <c r="AE252" s="136" t="b">
        <f t="shared" si="83"/>
        <v>1</v>
      </c>
    </row>
    <row r="253" spans="1:36">
      <c r="A253" s="57"/>
      <c r="B253" s="174" t="s">
        <v>153</v>
      </c>
      <c r="C253" s="176">
        <v>0</v>
      </c>
      <c r="D253" s="171">
        <v>0</v>
      </c>
      <c r="E253" s="176">
        <v>0</v>
      </c>
      <c r="F253" s="171">
        <v>0</v>
      </c>
      <c r="G253" s="60" t="e">
        <f t="shared" si="137"/>
        <v>#DIV/0!</v>
      </c>
      <c r="H253" s="260" t="e">
        <f t="shared" si="138"/>
        <v>#DIV/0!</v>
      </c>
      <c r="I253" s="63">
        <f t="shared" si="139"/>
        <v>0</v>
      </c>
      <c r="J253" s="92">
        <f t="shared" si="140"/>
        <v>0</v>
      </c>
      <c r="K253" s="174"/>
      <c r="L253" s="174"/>
      <c r="M253" s="174"/>
      <c r="N253" s="171"/>
      <c r="O253" s="173"/>
      <c r="P253" s="104"/>
      <c r="Q253" s="171"/>
      <c r="R253" s="104"/>
      <c r="S253" s="180">
        <f t="shared" si="135"/>
        <v>0</v>
      </c>
      <c r="T253" s="198"/>
      <c r="U253" s="171"/>
      <c r="V253" s="198"/>
      <c r="W253" s="171"/>
      <c r="X253" s="173"/>
      <c r="Y253" s="369"/>
      <c r="Z253" s="171"/>
      <c r="AA253" s="198"/>
      <c r="AB253" s="92">
        <f t="shared" si="136"/>
        <v>0</v>
      </c>
      <c r="AC253" s="175"/>
      <c r="AD253" s="136" t="b">
        <f t="shared" si="82"/>
        <v>1</v>
      </c>
      <c r="AE253" s="136" t="b">
        <f t="shared" si="83"/>
        <v>1</v>
      </c>
    </row>
    <row r="254" spans="1:36">
      <c r="A254" s="57"/>
      <c r="B254" s="174" t="s">
        <v>154</v>
      </c>
      <c r="C254" s="176">
        <v>0</v>
      </c>
      <c r="D254" s="171">
        <v>0</v>
      </c>
      <c r="E254" s="176">
        <v>0</v>
      </c>
      <c r="F254" s="171">
        <v>0</v>
      </c>
      <c r="G254" s="60" t="e">
        <f t="shared" si="137"/>
        <v>#DIV/0!</v>
      </c>
      <c r="H254" s="260" t="e">
        <f t="shared" si="138"/>
        <v>#DIV/0!</v>
      </c>
      <c r="I254" s="63">
        <f t="shared" si="139"/>
        <v>0</v>
      </c>
      <c r="J254" s="92">
        <f t="shared" si="140"/>
        <v>0</v>
      </c>
      <c r="K254" s="174"/>
      <c r="L254" s="174"/>
      <c r="M254" s="174"/>
      <c r="N254" s="171"/>
      <c r="O254" s="173"/>
      <c r="P254" s="104"/>
      <c r="Q254" s="171"/>
      <c r="R254" s="104"/>
      <c r="S254" s="180">
        <f t="shared" si="135"/>
        <v>0</v>
      </c>
      <c r="T254" s="198"/>
      <c r="U254" s="171"/>
      <c r="V254" s="198"/>
      <c r="W254" s="171"/>
      <c r="X254" s="173"/>
      <c r="Y254" s="369"/>
      <c r="Z254" s="171"/>
      <c r="AA254" s="198"/>
      <c r="AB254" s="92">
        <f t="shared" si="136"/>
        <v>0</v>
      </c>
      <c r="AC254" s="175"/>
      <c r="AD254" s="136" t="b">
        <f t="shared" si="82"/>
        <v>1</v>
      </c>
      <c r="AE254" s="136" t="b">
        <f t="shared" si="83"/>
        <v>1</v>
      </c>
    </row>
    <row r="255" spans="1:36">
      <c r="A255" s="57"/>
      <c r="B255" s="174" t="s">
        <v>155</v>
      </c>
      <c r="C255" s="176">
        <v>0</v>
      </c>
      <c r="D255" s="171">
        <v>0</v>
      </c>
      <c r="E255" s="176">
        <v>0</v>
      </c>
      <c r="F255" s="171">
        <v>0</v>
      </c>
      <c r="G255" s="60" t="e">
        <f t="shared" si="137"/>
        <v>#DIV/0!</v>
      </c>
      <c r="H255" s="260" t="e">
        <f t="shared" si="138"/>
        <v>#DIV/0!</v>
      </c>
      <c r="I255" s="63">
        <f t="shared" si="139"/>
        <v>0</v>
      </c>
      <c r="J255" s="92">
        <f t="shared" si="140"/>
        <v>0</v>
      </c>
      <c r="K255" s="174"/>
      <c r="L255" s="174"/>
      <c r="M255" s="174"/>
      <c r="N255" s="171"/>
      <c r="O255" s="173"/>
      <c r="P255" s="104"/>
      <c r="Q255" s="171"/>
      <c r="R255" s="104"/>
      <c r="S255" s="180">
        <f t="shared" si="135"/>
        <v>0</v>
      </c>
      <c r="T255" s="198"/>
      <c r="U255" s="171"/>
      <c r="V255" s="198"/>
      <c r="W255" s="171"/>
      <c r="X255" s="173"/>
      <c r="Y255" s="369"/>
      <c r="Z255" s="171"/>
      <c r="AA255" s="198"/>
      <c r="AB255" s="92">
        <f t="shared" si="136"/>
        <v>0</v>
      </c>
      <c r="AC255" s="175"/>
      <c r="AD255" s="136" t="b">
        <f t="shared" si="82"/>
        <v>1</v>
      </c>
      <c r="AE255" s="136" t="b">
        <f t="shared" si="83"/>
        <v>1</v>
      </c>
    </row>
    <row r="256" spans="1:36" ht="25.5">
      <c r="A256" s="57">
        <f>+A252+0.01</f>
        <v>10.129999999999999</v>
      </c>
      <c r="B256" s="122" t="s">
        <v>168</v>
      </c>
      <c r="C256" s="123"/>
      <c r="D256" s="171"/>
      <c r="E256" s="123"/>
      <c r="F256" s="171"/>
      <c r="G256" s="226"/>
      <c r="H256" s="104"/>
      <c r="I256" s="123"/>
      <c r="J256" s="171"/>
      <c r="K256" s="122"/>
      <c r="L256" s="174"/>
      <c r="M256" s="122"/>
      <c r="N256" s="171"/>
      <c r="O256" s="173"/>
      <c r="P256" s="123"/>
      <c r="Q256" s="171"/>
      <c r="R256" s="123"/>
      <c r="S256" s="180">
        <f t="shared" si="135"/>
        <v>0</v>
      </c>
      <c r="T256" s="198"/>
      <c r="U256" s="171"/>
      <c r="V256" s="198"/>
      <c r="W256" s="171"/>
      <c r="X256" s="173"/>
      <c r="Y256" s="369"/>
      <c r="Z256" s="171"/>
      <c r="AA256" s="198"/>
      <c r="AB256" s="92">
        <f t="shared" si="136"/>
        <v>0</v>
      </c>
      <c r="AC256" s="172"/>
      <c r="AD256" s="136" t="b">
        <f t="shared" si="82"/>
        <v>1</v>
      </c>
      <c r="AE256" s="136" t="b">
        <f t="shared" si="83"/>
        <v>1</v>
      </c>
    </row>
    <row r="257" spans="1:36">
      <c r="A257" s="57">
        <f t="shared" si="115"/>
        <v>10.139999999999999</v>
      </c>
      <c r="B257" s="122" t="s">
        <v>169</v>
      </c>
      <c r="C257" s="123"/>
      <c r="D257" s="171"/>
      <c r="E257" s="123"/>
      <c r="F257" s="171"/>
      <c r="G257" s="226"/>
      <c r="H257" s="104"/>
      <c r="I257" s="123"/>
      <c r="J257" s="171"/>
      <c r="K257" s="122"/>
      <c r="L257" s="174"/>
      <c r="M257" s="122"/>
      <c r="N257" s="171"/>
      <c r="O257" s="173"/>
      <c r="P257" s="123"/>
      <c r="Q257" s="171"/>
      <c r="R257" s="123"/>
      <c r="S257" s="180">
        <f t="shared" si="135"/>
        <v>0</v>
      </c>
      <c r="T257" s="198"/>
      <c r="U257" s="171"/>
      <c r="V257" s="198"/>
      <c r="W257" s="171"/>
      <c r="X257" s="173"/>
      <c r="Y257" s="369"/>
      <c r="Z257" s="171"/>
      <c r="AA257" s="198"/>
      <c r="AB257" s="92">
        <f t="shared" si="136"/>
        <v>0</v>
      </c>
      <c r="AC257" s="172"/>
      <c r="AD257" s="136" t="b">
        <f t="shared" si="82"/>
        <v>1</v>
      </c>
      <c r="AE257" s="136" t="b">
        <f t="shared" si="83"/>
        <v>1</v>
      </c>
    </row>
    <row r="258" spans="1:36" ht="15">
      <c r="A258" s="57"/>
      <c r="B258" s="122" t="s">
        <v>159</v>
      </c>
      <c r="C258" s="123">
        <v>10</v>
      </c>
      <c r="D258" s="171">
        <v>14.52</v>
      </c>
      <c r="E258" s="123">
        <v>10</v>
      </c>
      <c r="F258" s="171">
        <v>2.89</v>
      </c>
      <c r="G258" s="60">
        <f t="shared" ref="G258:H260" si="145">E258/C258%</f>
        <v>100</v>
      </c>
      <c r="H258" s="260">
        <f t="shared" si="145"/>
        <v>19.903581267217632</v>
      </c>
      <c r="I258" s="63">
        <f t="shared" ref="I258:J260" si="146">C258-E258</f>
        <v>0</v>
      </c>
      <c r="J258" s="92">
        <f t="shared" si="146"/>
        <v>11.629999999999999</v>
      </c>
      <c r="K258" s="122"/>
      <c r="L258" s="174">
        <f>J258</f>
        <v>11.629999999999999</v>
      </c>
      <c r="M258" s="122"/>
      <c r="N258" s="171"/>
      <c r="O258" s="118">
        <f>13950/100000</f>
        <v>0.13950000000000001</v>
      </c>
      <c r="P258" s="123">
        <v>10</v>
      </c>
      <c r="Q258" s="171">
        <f>O258*P258*12</f>
        <v>16.740000000000002</v>
      </c>
      <c r="R258" s="60">
        <f t="shared" ref="R258:R260" si="147">P258</f>
        <v>10</v>
      </c>
      <c r="S258" s="180">
        <f t="shared" si="135"/>
        <v>28.37</v>
      </c>
      <c r="T258" s="180"/>
      <c r="U258" s="92">
        <f>L258</f>
        <v>11.629999999999999</v>
      </c>
      <c r="V258" s="180"/>
      <c r="W258" s="92"/>
      <c r="X258" s="396">
        <v>0.1331</v>
      </c>
      <c r="Y258" s="215">
        <v>10</v>
      </c>
      <c r="Z258" s="92">
        <f>X258*Y258*12</f>
        <v>15.972</v>
      </c>
      <c r="AA258" s="180">
        <f t="shared" ref="AA258:AA260" si="148">Y258</f>
        <v>10</v>
      </c>
      <c r="AB258" s="92">
        <f t="shared" si="136"/>
        <v>27.601999999999997</v>
      </c>
      <c r="AC258" s="172"/>
      <c r="AD258" s="136" t="b">
        <f t="shared" si="82"/>
        <v>0</v>
      </c>
      <c r="AE258" s="136" t="b">
        <f t="shared" si="83"/>
        <v>1</v>
      </c>
    </row>
    <row r="259" spans="1:36" ht="15">
      <c r="A259" s="57"/>
      <c r="B259" s="122" t="s">
        <v>160</v>
      </c>
      <c r="C259" s="123">
        <v>8</v>
      </c>
      <c r="D259" s="171">
        <v>11.62</v>
      </c>
      <c r="E259" s="123">
        <v>8</v>
      </c>
      <c r="F259" s="171">
        <v>2.99</v>
      </c>
      <c r="G259" s="60">
        <f t="shared" si="145"/>
        <v>100</v>
      </c>
      <c r="H259" s="260">
        <f t="shared" si="145"/>
        <v>25.731497418244409</v>
      </c>
      <c r="I259" s="63">
        <f t="shared" si="146"/>
        <v>0</v>
      </c>
      <c r="J259" s="92">
        <f t="shared" si="146"/>
        <v>8.629999999999999</v>
      </c>
      <c r="K259" s="122"/>
      <c r="L259" s="174">
        <f>J259</f>
        <v>8.629999999999999</v>
      </c>
      <c r="M259" s="122"/>
      <c r="N259" s="171"/>
      <c r="O259" s="118">
        <f t="shared" ref="O259:O260" si="149">13950/100000</f>
        <v>0.13950000000000001</v>
      </c>
      <c r="P259" s="123">
        <v>8</v>
      </c>
      <c r="Q259" s="171">
        <f t="shared" ref="Q259:Q260" si="150">O259*P259*12</f>
        <v>13.392000000000001</v>
      </c>
      <c r="R259" s="60">
        <f t="shared" si="147"/>
        <v>8</v>
      </c>
      <c r="S259" s="180">
        <f t="shared" si="135"/>
        <v>22.021999999999998</v>
      </c>
      <c r="T259" s="180"/>
      <c r="U259" s="92">
        <f>L259</f>
        <v>8.629999999999999</v>
      </c>
      <c r="V259" s="180"/>
      <c r="W259" s="92"/>
      <c r="X259" s="396">
        <v>0.1331</v>
      </c>
      <c r="Y259" s="215">
        <v>8</v>
      </c>
      <c r="Z259" s="92">
        <f>X259*Y259*12</f>
        <v>12.7776</v>
      </c>
      <c r="AA259" s="180">
        <f t="shared" si="148"/>
        <v>8</v>
      </c>
      <c r="AB259" s="92">
        <f t="shared" si="136"/>
        <v>21.407599999999999</v>
      </c>
      <c r="AC259" s="172"/>
      <c r="AD259" s="136" t="b">
        <f t="shared" si="82"/>
        <v>0</v>
      </c>
      <c r="AE259" s="136" t="b">
        <f t="shared" si="83"/>
        <v>1</v>
      </c>
    </row>
    <row r="260" spans="1:36" ht="15">
      <c r="A260" s="57"/>
      <c r="B260" s="122" t="s">
        <v>170</v>
      </c>
      <c r="C260" s="123">
        <v>3</v>
      </c>
      <c r="D260" s="171">
        <v>4.3600000000000003</v>
      </c>
      <c r="E260" s="123">
        <v>3</v>
      </c>
      <c r="F260" s="171">
        <v>2.8</v>
      </c>
      <c r="G260" s="60">
        <f t="shared" si="145"/>
        <v>100</v>
      </c>
      <c r="H260" s="260">
        <f t="shared" si="145"/>
        <v>64.220183486238525</v>
      </c>
      <c r="I260" s="63">
        <f t="shared" si="146"/>
        <v>0</v>
      </c>
      <c r="J260" s="92">
        <f t="shared" si="146"/>
        <v>1.5600000000000005</v>
      </c>
      <c r="K260" s="122"/>
      <c r="L260" s="174">
        <f>J260</f>
        <v>1.5600000000000005</v>
      </c>
      <c r="M260" s="122"/>
      <c r="N260" s="171"/>
      <c r="O260" s="118">
        <f t="shared" si="149"/>
        <v>0.13950000000000001</v>
      </c>
      <c r="P260" s="123">
        <v>3</v>
      </c>
      <c r="Q260" s="171">
        <f t="shared" si="150"/>
        <v>5.0220000000000002</v>
      </c>
      <c r="R260" s="60">
        <f t="shared" si="147"/>
        <v>3</v>
      </c>
      <c r="S260" s="180">
        <f t="shared" si="135"/>
        <v>6.5820000000000007</v>
      </c>
      <c r="T260" s="180"/>
      <c r="U260" s="92">
        <f>L260</f>
        <v>1.5600000000000005</v>
      </c>
      <c r="V260" s="180"/>
      <c r="W260" s="92"/>
      <c r="X260" s="396">
        <v>0.1331</v>
      </c>
      <c r="Y260" s="215">
        <v>3</v>
      </c>
      <c r="Z260" s="92">
        <f>X260*Y260*12</f>
        <v>4.7915999999999999</v>
      </c>
      <c r="AA260" s="180">
        <f t="shared" si="148"/>
        <v>3</v>
      </c>
      <c r="AB260" s="92">
        <f t="shared" si="136"/>
        <v>6.3516000000000004</v>
      </c>
      <c r="AC260" s="172"/>
      <c r="AD260" s="136" t="b">
        <f t="shared" si="82"/>
        <v>0</v>
      </c>
      <c r="AE260" s="136" t="b">
        <f t="shared" si="83"/>
        <v>1</v>
      </c>
    </row>
    <row r="261" spans="1:36" s="283" customFormat="1">
      <c r="A261" s="334"/>
      <c r="B261" s="302" t="s">
        <v>109</v>
      </c>
      <c r="C261" s="304">
        <f>SUM(C244:C260)</f>
        <v>53</v>
      </c>
      <c r="D261" s="308">
        <f>SUM(D244:D260)</f>
        <v>131.87200000000001</v>
      </c>
      <c r="E261" s="304">
        <f>SUM(E244:E260)</f>
        <v>53</v>
      </c>
      <c r="F261" s="308">
        <f>SUM(F244:F260)</f>
        <v>53.01</v>
      </c>
      <c r="G261" s="328">
        <f t="shared" ref="G261:G263" si="151">E261/C261%</f>
        <v>100</v>
      </c>
      <c r="H261" s="310">
        <f t="shared" ref="H261:H263" si="152">F261/D261%</f>
        <v>40.198070856588203</v>
      </c>
      <c r="I261" s="304">
        <f t="shared" ref="I261:M261" si="153">SUM(I244:I260)</f>
        <v>0</v>
      </c>
      <c r="J261" s="308">
        <f t="shared" si="153"/>
        <v>78.862000000000009</v>
      </c>
      <c r="K261" s="304">
        <f t="shared" si="153"/>
        <v>0</v>
      </c>
      <c r="L261" s="308">
        <f>SUM(L244:L260)</f>
        <v>78.862000000000009</v>
      </c>
      <c r="M261" s="304">
        <f t="shared" si="153"/>
        <v>0</v>
      </c>
      <c r="N261" s="308">
        <f>SUM(N244:N260)</f>
        <v>0</v>
      </c>
      <c r="O261" s="310">
        <f t="shared" ref="O261" si="154">SUM(O258:O260)</f>
        <v>0.41850000000000004</v>
      </c>
      <c r="P261" s="304">
        <f t="shared" ref="P261:V261" si="155">SUM(P244:P260)</f>
        <v>62</v>
      </c>
      <c r="Q261" s="308">
        <f>SUM(Q244:Q260)</f>
        <v>191.33639999999994</v>
      </c>
      <c r="R261" s="304">
        <f t="shared" si="155"/>
        <v>62</v>
      </c>
      <c r="S261" s="308">
        <f>SUM(S244:S260)</f>
        <v>270.19839999999994</v>
      </c>
      <c r="T261" s="304">
        <f t="shared" si="155"/>
        <v>0</v>
      </c>
      <c r="U261" s="308">
        <f>SUM(U244:U260)</f>
        <v>78.862000000000009</v>
      </c>
      <c r="V261" s="304">
        <f t="shared" si="155"/>
        <v>0</v>
      </c>
      <c r="W261" s="308">
        <f>SUM(W244:W260)</f>
        <v>0</v>
      </c>
      <c r="X261" s="310">
        <f t="shared" ref="X261" si="156">SUM(X258:X260)</f>
        <v>0.39929999999999999</v>
      </c>
      <c r="Y261" s="328">
        <f>SUM(Y244:Y260)</f>
        <v>62</v>
      </c>
      <c r="Z261" s="308">
        <f>SUM(Z244:Z260)</f>
        <v>184.65479999999999</v>
      </c>
      <c r="AA261" s="304">
        <f>SUM(AA244:AA260)</f>
        <v>62</v>
      </c>
      <c r="AB261" s="308">
        <f>SUM(AB244:AB260)</f>
        <v>263.51679999999999</v>
      </c>
      <c r="AC261" s="310">
        <f t="shared" ref="AC261:AE261" si="157">SUM(AC244:AC260)</f>
        <v>7488000</v>
      </c>
      <c r="AD261" s="304">
        <f t="shared" si="157"/>
        <v>0</v>
      </c>
      <c r="AE261" s="310">
        <f t="shared" si="157"/>
        <v>0</v>
      </c>
      <c r="AF261" s="344"/>
      <c r="AG261" s="304">
        <f t="shared" ref="AG261:AJ261" si="158">SUM(AG244:AG260)</f>
        <v>0</v>
      </c>
      <c r="AH261" s="310">
        <f t="shared" si="158"/>
        <v>0</v>
      </c>
      <c r="AI261" s="304">
        <f t="shared" si="158"/>
        <v>0</v>
      </c>
      <c r="AJ261" s="310">
        <f t="shared" si="158"/>
        <v>0</v>
      </c>
    </row>
    <row r="262" spans="1:36" s="283" customFormat="1">
      <c r="A262" s="334"/>
      <c r="B262" s="345" t="s">
        <v>13</v>
      </c>
      <c r="C262" s="304">
        <f>C261</f>
        <v>53</v>
      </c>
      <c r="D262" s="308">
        <f>D261</f>
        <v>131.87200000000001</v>
      </c>
      <c r="E262" s="304">
        <f>E261</f>
        <v>53</v>
      </c>
      <c r="F262" s="308">
        <f>F261</f>
        <v>53.01</v>
      </c>
      <c r="G262" s="328">
        <f t="shared" si="151"/>
        <v>100</v>
      </c>
      <c r="H262" s="310">
        <f t="shared" si="152"/>
        <v>40.198070856588203</v>
      </c>
      <c r="I262" s="304">
        <f t="shared" ref="I262:M262" si="159">I261</f>
        <v>0</v>
      </c>
      <c r="J262" s="308">
        <f t="shared" si="159"/>
        <v>78.862000000000009</v>
      </c>
      <c r="K262" s="304">
        <f t="shared" si="159"/>
        <v>0</v>
      </c>
      <c r="L262" s="308">
        <f>L261</f>
        <v>78.862000000000009</v>
      </c>
      <c r="M262" s="304">
        <f t="shared" si="159"/>
        <v>0</v>
      </c>
      <c r="N262" s="308">
        <f>N261</f>
        <v>0</v>
      </c>
      <c r="O262" s="310">
        <f t="shared" ref="O262" si="160">O261+O248+O244</f>
        <v>1.0257000000000001</v>
      </c>
      <c r="P262" s="304">
        <f t="shared" ref="P262:V262" si="161">P261</f>
        <v>62</v>
      </c>
      <c r="Q262" s="308">
        <f>Q261</f>
        <v>191.33639999999994</v>
      </c>
      <c r="R262" s="304">
        <f t="shared" si="161"/>
        <v>62</v>
      </c>
      <c r="S262" s="308">
        <f>S261</f>
        <v>270.19839999999994</v>
      </c>
      <c r="T262" s="304">
        <f t="shared" si="161"/>
        <v>0</v>
      </c>
      <c r="U262" s="308">
        <f>U261</f>
        <v>78.862000000000009</v>
      </c>
      <c r="V262" s="304">
        <f t="shared" si="161"/>
        <v>0</v>
      </c>
      <c r="W262" s="308">
        <f>W261</f>
        <v>0</v>
      </c>
      <c r="X262" s="310">
        <f t="shared" ref="X262" si="162">X261+X248+X244</f>
        <v>0.98009999999999997</v>
      </c>
      <c r="Y262" s="328">
        <f>Y261</f>
        <v>62</v>
      </c>
      <c r="Z262" s="308">
        <f>Z261</f>
        <v>184.65479999999999</v>
      </c>
      <c r="AA262" s="304">
        <f>AA261</f>
        <v>62</v>
      </c>
      <c r="AB262" s="308">
        <f>AB261</f>
        <v>263.51679999999999</v>
      </c>
      <c r="AC262" s="310">
        <f t="shared" ref="AC262:AE262" si="163">AC261</f>
        <v>7488000</v>
      </c>
      <c r="AD262" s="304">
        <f t="shared" si="163"/>
        <v>0</v>
      </c>
      <c r="AE262" s="310">
        <f t="shared" si="163"/>
        <v>0</v>
      </c>
      <c r="AF262" s="344"/>
      <c r="AG262" s="304">
        <f t="shared" ref="AG262:AJ262" si="164">AG261</f>
        <v>0</v>
      </c>
      <c r="AH262" s="310">
        <f t="shared" si="164"/>
        <v>0</v>
      </c>
      <c r="AI262" s="304">
        <f t="shared" si="164"/>
        <v>0</v>
      </c>
      <c r="AJ262" s="310">
        <f t="shared" si="164"/>
        <v>0</v>
      </c>
    </row>
    <row r="263" spans="1:36" s="283" customFormat="1">
      <c r="A263" s="334"/>
      <c r="B263" s="345" t="s">
        <v>171</v>
      </c>
      <c r="C263" s="346">
        <f>C241+C262</f>
        <v>53</v>
      </c>
      <c r="D263" s="347">
        <f>D241+D262</f>
        <v>131.87200000000001</v>
      </c>
      <c r="E263" s="346">
        <f>E241+E262</f>
        <v>53</v>
      </c>
      <c r="F263" s="347">
        <f>F241+F262</f>
        <v>53.01</v>
      </c>
      <c r="G263" s="328">
        <f t="shared" si="151"/>
        <v>100</v>
      </c>
      <c r="H263" s="310">
        <f t="shared" si="152"/>
        <v>40.198070856588203</v>
      </c>
      <c r="I263" s="346">
        <f t="shared" ref="I263:M263" si="165">I241+I262</f>
        <v>0</v>
      </c>
      <c r="J263" s="347">
        <f t="shared" si="165"/>
        <v>78.862000000000009</v>
      </c>
      <c r="K263" s="346">
        <f t="shared" si="165"/>
        <v>0</v>
      </c>
      <c r="L263" s="347">
        <f>L241+L262</f>
        <v>78.862000000000009</v>
      </c>
      <c r="M263" s="346">
        <f t="shared" si="165"/>
        <v>0</v>
      </c>
      <c r="N263" s="347">
        <f>N241+N262</f>
        <v>0</v>
      </c>
      <c r="O263" s="348">
        <f t="shared" ref="O263" si="166">O262+O241</f>
        <v>1.0257000000000001</v>
      </c>
      <c r="P263" s="346">
        <f t="shared" ref="P263:V263" si="167">P241+P262</f>
        <v>62</v>
      </c>
      <c r="Q263" s="347">
        <f>Q241+Q262</f>
        <v>191.33639999999994</v>
      </c>
      <c r="R263" s="346">
        <f t="shared" si="167"/>
        <v>62</v>
      </c>
      <c r="S263" s="347">
        <f>S241+S262</f>
        <v>270.19839999999994</v>
      </c>
      <c r="T263" s="346">
        <f t="shared" si="167"/>
        <v>0</v>
      </c>
      <c r="U263" s="347">
        <f>U241+U262</f>
        <v>78.862000000000009</v>
      </c>
      <c r="V263" s="346">
        <f t="shared" si="167"/>
        <v>0</v>
      </c>
      <c r="W263" s="347">
        <f>W241+W262</f>
        <v>0</v>
      </c>
      <c r="X263" s="348">
        <f t="shared" ref="X263" si="168">X262+X241</f>
        <v>0.98009999999999997</v>
      </c>
      <c r="Y263" s="370">
        <f>Y241+Y262</f>
        <v>62</v>
      </c>
      <c r="Z263" s="347">
        <f>Z241+Z262</f>
        <v>184.65479999999999</v>
      </c>
      <c r="AA263" s="346">
        <f>AA241+AA262</f>
        <v>62</v>
      </c>
      <c r="AB263" s="347">
        <f>AB241+AB262</f>
        <v>263.51679999999999</v>
      </c>
      <c r="AC263" s="348">
        <f t="shared" ref="AC263:AE263" si="169">AC241+AC262</f>
        <v>7488000</v>
      </c>
      <c r="AD263" s="346">
        <f t="shared" si="169"/>
        <v>0</v>
      </c>
      <c r="AE263" s="348">
        <f t="shared" si="169"/>
        <v>0</v>
      </c>
      <c r="AF263" s="344"/>
      <c r="AG263" s="346">
        <f t="shared" ref="AG263:AJ263" si="170">AG241+AG262</f>
        <v>0</v>
      </c>
      <c r="AH263" s="348">
        <f t="shared" si="170"/>
        <v>0</v>
      </c>
      <c r="AI263" s="346">
        <f t="shared" si="170"/>
        <v>0</v>
      </c>
      <c r="AJ263" s="348">
        <f t="shared" si="170"/>
        <v>0</v>
      </c>
    </row>
    <row r="264" spans="1:36">
      <c r="A264" s="60">
        <v>11</v>
      </c>
      <c r="B264" s="58" t="s">
        <v>172</v>
      </c>
      <c r="C264" s="54"/>
      <c r="D264" s="169"/>
      <c r="E264" s="54"/>
      <c r="F264" s="181"/>
      <c r="G264" s="213"/>
      <c r="H264" s="258"/>
      <c r="I264" s="54"/>
      <c r="J264" s="52"/>
      <c r="K264" s="58"/>
      <c r="L264" s="169"/>
      <c r="M264" s="58"/>
      <c r="N264" s="52"/>
      <c r="O264" s="139"/>
      <c r="P264" s="54"/>
      <c r="Q264" s="52"/>
      <c r="R264" s="54"/>
      <c r="S264" s="181"/>
      <c r="T264" s="181"/>
      <c r="U264" s="52"/>
      <c r="V264" s="181"/>
      <c r="W264" s="52"/>
      <c r="X264" s="139"/>
      <c r="Y264" s="222"/>
      <c r="Z264" s="52"/>
      <c r="AA264" s="181"/>
      <c r="AB264" s="52"/>
      <c r="AC264" s="140"/>
      <c r="AD264" s="136" t="b">
        <f t="shared" si="82"/>
        <v>1</v>
      </c>
      <c r="AE264" s="136" t="b">
        <f t="shared" si="83"/>
        <v>1</v>
      </c>
    </row>
    <row r="265" spans="1:36">
      <c r="A265" s="57"/>
      <c r="B265" s="58" t="s">
        <v>173</v>
      </c>
      <c r="C265" s="54"/>
      <c r="D265" s="169"/>
      <c r="E265" s="54"/>
      <c r="F265" s="181"/>
      <c r="G265" s="213"/>
      <c r="H265" s="258"/>
      <c r="I265" s="54"/>
      <c r="J265" s="52"/>
      <c r="K265" s="58"/>
      <c r="L265" s="169"/>
      <c r="M265" s="58"/>
      <c r="N265" s="52"/>
      <c r="O265" s="139"/>
      <c r="P265" s="54"/>
      <c r="Q265" s="52"/>
      <c r="R265" s="54"/>
      <c r="S265" s="181"/>
      <c r="T265" s="181"/>
      <c r="U265" s="52"/>
      <c r="V265" s="181"/>
      <c r="W265" s="52"/>
      <c r="X265" s="139"/>
      <c r="Y265" s="222"/>
      <c r="Z265" s="52"/>
      <c r="AA265" s="181"/>
      <c r="AB265" s="52"/>
      <c r="AC265" s="140"/>
      <c r="AD265" s="136" t="b">
        <f t="shared" si="82"/>
        <v>1</v>
      </c>
      <c r="AE265" s="136" t="b">
        <f t="shared" si="83"/>
        <v>1</v>
      </c>
    </row>
    <row r="266" spans="1:36">
      <c r="A266" s="57">
        <v>11.01</v>
      </c>
      <c r="B266" s="62" t="s">
        <v>174</v>
      </c>
      <c r="C266" s="63"/>
      <c r="D266" s="167"/>
      <c r="E266" s="63"/>
      <c r="F266" s="180"/>
      <c r="G266" s="214"/>
      <c r="H266" s="260"/>
      <c r="I266" s="63"/>
      <c r="J266" s="92"/>
      <c r="K266" s="62"/>
      <c r="L266" s="167"/>
      <c r="M266" s="62"/>
      <c r="N266" s="92"/>
      <c r="O266" s="143"/>
      <c r="P266" s="63"/>
      <c r="Q266" s="92"/>
      <c r="R266" s="63"/>
      <c r="S266" s="180"/>
      <c r="T266" s="180"/>
      <c r="U266" s="92"/>
      <c r="V266" s="180"/>
      <c r="W266" s="92"/>
      <c r="X266" s="143"/>
      <c r="Y266" s="215"/>
      <c r="Z266" s="92"/>
      <c r="AA266" s="180"/>
      <c r="AB266" s="92"/>
      <c r="AC266" s="144"/>
      <c r="AD266" s="136" t="b">
        <f t="shared" si="82"/>
        <v>1</v>
      </c>
      <c r="AE266" s="136" t="b">
        <f t="shared" si="83"/>
        <v>1</v>
      </c>
    </row>
    <row r="267" spans="1:36">
      <c r="A267" s="57"/>
      <c r="B267" s="62" t="s">
        <v>127</v>
      </c>
      <c r="C267" s="63">
        <v>34</v>
      </c>
      <c r="D267" s="92">
        <v>0.2</v>
      </c>
      <c r="E267" s="63">
        <v>34</v>
      </c>
      <c r="F267" s="180">
        <v>0.12</v>
      </c>
      <c r="G267" s="60">
        <f t="shared" ref="G267:H269" si="171">E267/C267%</f>
        <v>99.999999999999986</v>
      </c>
      <c r="H267" s="260">
        <f t="shared" si="171"/>
        <v>60</v>
      </c>
      <c r="I267" s="63">
        <f t="shared" ref="I267:J269" si="172">C267-E267</f>
        <v>0</v>
      </c>
      <c r="J267" s="92">
        <f t="shared" si="172"/>
        <v>8.0000000000000016E-2</v>
      </c>
      <c r="K267" s="62"/>
      <c r="L267" s="167">
        <v>0</v>
      </c>
      <c r="M267" s="62"/>
      <c r="N267" s="92"/>
      <c r="O267" s="170">
        <f>(100/100000)*10</f>
        <v>0.01</v>
      </c>
      <c r="P267" s="60">
        <v>34</v>
      </c>
      <c r="Q267" s="92">
        <f>O267*P267</f>
        <v>0.34</v>
      </c>
      <c r="R267" s="60">
        <f t="shared" ref="R267:R282" si="173">P267</f>
        <v>34</v>
      </c>
      <c r="S267" s="180">
        <f>L267+Q267</f>
        <v>0.34</v>
      </c>
      <c r="T267" s="180"/>
      <c r="U267" s="92">
        <v>0</v>
      </c>
      <c r="V267" s="180"/>
      <c r="W267" s="92"/>
      <c r="X267" s="170">
        <v>8.0000000000000002E-3</v>
      </c>
      <c r="Y267" s="60">
        <v>34</v>
      </c>
      <c r="Z267" s="92">
        <f t="shared" ref="Z267:Z269" si="174">X267*Y267</f>
        <v>0.27200000000000002</v>
      </c>
      <c r="AA267" s="180">
        <f t="shared" ref="AA267:AA269" si="175">Y267</f>
        <v>34</v>
      </c>
      <c r="AB267" s="92">
        <f>U267+Z267</f>
        <v>0.27200000000000002</v>
      </c>
      <c r="AC267" s="144"/>
      <c r="AD267" s="136" t="b">
        <f t="shared" ref="AD267:AD330" si="176">+O267*P267=Q267</f>
        <v>1</v>
      </c>
      <c r="AE267" s="136" t="b">
        <f t="shared" ref="AE267:AE330" si="177">+L267+N267+Q267=S267</f>
        <v>1</v>
      </c>
    </row>
    <row r="268" spans="1:36">
      <c r="A268" s="57"/>
      <c r="B268" s="62" t="s">
        <v>175</v>
      </c>
      <c r="C268" s="63">
        <v>58</v>
      </c>
      <c r="D268" s="92">
        <v>0.35</v>
      </c>
      <c r="E268" s="63">
        <v>58</v>
      </c>
      <c r="F268" s="180">
        <v>0.22</v>
      </c>
      <c r="G268" s="60">
        <f t="shared" si="171"/>
        <v>100</v>
      </c>
      <c r="H268" s="260">
        <f t="shared" si="171"/>
        <v>62.857142857142861</v>
      </c>
      <c r="I268" s="63">
        <f t="shared" si="172"/>
        <v>0</v>
      </c>
      <c r="J268" s="92">
        <f t="shared" si="172"/>
        <v>0.12999999999999998</v>
      </c>
      <c r="K268" s="62"/>
      <c r="L268" s="167"/>
      <c r="M268" s="62"/>
      <c r="N268" s="92"/>
      <c r="O268" s="170">
        <f t="shared" ref="O268:O269" si="178">(100/100000)*10</f>
        <v>0.01</v>
      </c>
      <c r="P268" s="60">
        <v>59</v>
      </c>
      <c r="Q268" s="92">
        <f t="shared" ref="Q268:Q269" si="179">O268*P268</f>
        <v>0.59</v>
      </c>
      <c r="R268" s="60">
        <f t="shared" si="173"/>
        <v>59</v>
      </c>
      <c r="S268" s="180">
        <f t="shared" ref="S268:S285" si="180">L268+Q268</f>
        <v>0.59</v>
      </c>
      <c r="T268" s="180"/>
      <c r="U268" s="92"/>
      <c r="V268" s="180"/>
      <c r="W268" s="92"/>
      <c r="X268" s="170">
        <v>8.0000000000000002E-3</v>
      </c>
      <c r="Y268" s="60">
        <v>59</v>
      </c>
      <c r="Z268" s="92">
        <f t="shared" si="174"/>
        <v>0.47200000000000003</v>
      </c>
      <c r="AA268" s="180">
        <f t="shared" si="175"/>
        <v>59</v>
      </c>
      <c r="AB268" s="92">
        <f t="shared" ref="AB268:AB285" si="181">U268+Z268</f>
        <v>0.47200000000000003</v>
      </c>
      <c r="AC268" s="144"/>
      <c r="AD268" s="136" t="b">
        <f t="shared" si="176"/>
        <v>1</v>
      </c>
      <c r="AE268" s="136" t="b">
        <f t="shared" si="177"/>
        <v>1</v>
      </c>
      <c r="AG268" s="136">
        <v>25683</v>
      </c>
      <c r="AH268" s="136">
        <v>16000</v>
      </c>
      <c r="AI268" s="136">
        <f>AG268-AH268</f>
        <v>9683</v>
      </c>
    </row>
    <row r="269" spans="1:36">
      <c r="A269" s="57"/>
      <c r="B269" s="62" t="s">
        <v>176</v>
      </c>
      <c r="C269" s="63">
        <v>128</v>
      </c>
      <c r="D269" s="92">
        <v>0.77</v>
      </c>
      <c r="E269" s="63">
        <v>128</v>
      </c>
      <c r="F269" s="180">
        <v>0.68</v>
      </c>
      <c r="G269" s="60">
        <f t="shared" si="171"/>
        <v>100</v>
      </c>
      <c r="H269" s="260">
        <f t="shared" si="171"/>
        <v>88.311688311688314</v>
      </c>
      <c r="I269" s="63">
        <f t="shared" si="172"/>
        <v>0</v>
      </c>
      <c r="J269" s="92">
        <f t="shared" si="172"/>
        <v>8.9999999999999969E-2</v>
      </c>
      <c r="K269" s="62">
        <v>128</v>
      </c>
      <c r="L269" s="167">
        <v>0.108</v>
      </c>
      <c r="M269" s="62"/>
      <c r="N269" s="92"/>
      <c r="O269" s="170">
        <f t="shared" si="178"/>
        <v>0.01</v>
      </c>
      <c r="P269" s="60">
        <v>128</v>
      </c>
      <c r="Q269" s="92">
        <f t="shared" si="179"/>
        <v>1.28</v>
      </c>
      <c r="R269" s="60">
        <f t="shared" si="173"/>
        <v>128</v>
      </c>
      <c r="S269" s="180">
        <f t="shared" si="180"/>
        <v>1.3880000000000001</v>
      </c>
      <c r="T269" s="180"/>
      <c r="U269" s="92">
        <f>L269</f>
        <v>0.108</v>
      </c>
      <c r="V269" s="180"/>
      <c r="W269" s="92"/>
      <c r="X269" s="170">
        <v>8.0000000000000002E-3</v>
      </c>
      <c r="Y269" s="60">
        <v>128</v>
      </c>
      <c r="Z269" s="92">
        <f t="shared" si="174"/>
        <v>1.024</v>
      </c>
      <c r="AA269" s="180">
        <f t="shared" si="175"/>
        <v>128</v>
      </c>
      <c r="AB269" s="92">
        <f t="shared" si="181"/>
        <v>1.1320000000000001</v>
      </c>
      <c r="AC269" s="144"/>
      <c r="AD269" s="136" t="b">
        <f t="shared" si="176"/>
        <v>1</v>
      </c>
      <c r="AE269" s="136" t="b">
        <f t="shared" si="177"/>
        <v>1</v>
      </c>
    </row>
    <row r="270" spans="1:36">
      <c r="A270" s="57">
        <v>11.02</v>
      </c>
      <c r="B270" s="62" t="s">
        <v>177</v>
      </c>
      <c r="C270" s="63"/>
      <c r="D270" s="92"/>
      <c r="E270" s="63"/>
      <c r="F270" s="180"/>
      <c r="G270" s="214"/>
      <c r="H270" s="260"/>
      <c r="I270" s="63"/>
      <c r="J270" s="92"/>
      <c r="K270" s="62"/>
      <c r="L270" s="167"/>
      <c r="M270" s="62"/>
      <c r="N270" s="92"/>
      <c r="O270" s="57"/>
      <c r="P270" s="60"/>
      <c r="Q270" s="92"/>
      <c r="R270" s="60">
        <f t="shared" si="173"/>
        <v>0</v>
      </c>
      <c r="S270" s="180">
        <f t="shared" si="180"/>
        <v>0</v>
      </c>
      <c r="T270" s="180"/>
      <c r="U270" s="92"/>
      <c r="V270" s="180"/>
      <c r="W270" s="92"/>
      <c r="X270" s="362"/>
      <c r="Y270" s="215"/>
      <c r="Z270" s="92"/>
      <c r="AA270" s="180"/>
      <c r="AB270" s="92">
        <f t="shared" si="181"/>
        <v>0</v>
      </c>
      <c r="AC270" s="144"/>
      <c r="AD270" s="136" t="b">
        <f t="shared" si="176"/>
        <v>1</v>
      </c>
      <c r="AE270" s="136" t="b">
        <f t="shared" si="177"/>
        <v>1</v>
      </c>
    </row>
    <row r="271" spans="1:36">
      <c r="A271" s="57"/>
      <c r="B271" s="62" t="s">
        <v>127</v>
      </c>
      <c r="C271" s="63">
        <v>34</v>
      </c>
      <c r="D271" s="92">
        <v>0.34</v>
      </c>
      <c r="E271" s="63">
        <v>0</v>
      </c>
      <c r="F271" s="180">
        <v>0</v>
      </c>
      <c r="G271" s="60">
        <f t="shared" ref="G271:H273" si="182">E271/C271%</f>
        <v>0</v>
      </c>
      <c r="H271" s="260">
        <f t="shared" si="182"/>
        <v>0</v>
      </c>
      <c r="I271" s="63">
        <f t="shared" ref="I271:J273" si="183">C271-E271</f>
        <v>34</v>
      </c>
      <c r="J271" s="92">
        <f t="shared" si="183"/>
        <v>0.34</v>
      </c>
      <c r="K271" s="62"/>
      <c r="L271" s="167"/>
      <c r="M271" s="62"/>
      <c r="N271" s="92"/>
      <c r="O271" s="170">
        <f t="shared" ref="O271:O273" si="184">(100/100000)*10</f>
        <v>0.01</v>
      </c>
      <c r="P271" s="60">
        <v>34</v>
      </c>
      <c r="Q271" s="92">
        <f>O271*P271</f>
        <v>0.34</v>
      </c>
      <c r="R271" s="60">
        <f t="shared" si="173"/>
        <v>34</v>
      </c>
      <c r="S271" s="180">
        <f t="shared" si="180"/>
        <v>0.34</v>
      </c>
      <c r="T271" s="180"/>
      <c r="U271" s="92"/>
      <c r="V271" s="180"/>
      <c r="W271" s="92"/>
      <c r="X271" s="170">
        <v>5.0000000000000001E-3</v>
      </c>
      <c r="Y271" s="60">
        <v>34</v>
      </c>
      <c r="Z271" s="92">
        <f t="shared" ref="Z271:Z274" si="185">X271*Y271</f>
        <v>0.17</v>
      </c>
      <c r="AA271" s="180">
        <f t="shared" ref="AA271:AA274" si="186">Y271</f>
        <v>34</v>
      </c>
      <c r="AB271" s="92">
        <f t="shared" si="181"/>
        <v>0.17</v>
      </c>
      <c r="AC271" s="144"/>
      <c r="AD271" s="136" t="b">
        <f t="shared" si="176"/>
        <v>1</v>
      </c>
      <c r="AE271" s="136" t="b">
        <f t="shared" si="177"/>
        <v>1</v>
      </c>
    </row>
    <row r="272" spans="1:36">
      <c r="A272" s="57"/>
      <c r="B272" s="62" t="s">
        <v>175</v>
      </c>
      <c r="C272" s="63">
        <v>58</v>
      </c>
      <c r="D272" s="92">
        <v>0.57999999999999996</v>
      </c>
      <c r="E272" s="63">
        <v>0</v>
      </c>
      <c r="F272" s="180">
        <v>0</v>
      </c>
      <c r="G272" s="60">
        <f t="shared" si="182"/>
        <v>0</v>
      </c>
      <c r="H272" s="260">
        <f t="shared" si="182"/>
        <v>0</v>
      </c>
      <c r="I272" s="63">
        <f t="shared" si="183"/>
        <v>58</v>
      </c>
      <c r="J272" s="92">
        <f t="shared" si="183"/>
        <v>0.57999999999999996</v>
      </c>
      <c r="K272" s="62"/>
      <c r="L272" s="167"/>
      <c r="M272" s="62"/>
      <c r="N272" s="92"/>
      <c r="O272" s="170">
        <f t="shared" si="184"/>
        <v>0.01</v>
      </c>
      <c r="P272" s="60">
        <v>59</v>
      </c>
      <c r="Q272" s="92">
        <f t="shared" ref="Q272:Q274" si="187">O272*P272</f>
        <v>0.59</v>
      </c>
      <c r="R272" s="60">
        <f t="shared" si="173"/>
        <v>59</v>
      </c>
      <c r="S272" s="180">
        <f t="shared" si="180"/>
        <v>0.59</v>
      </c>
      <c r="T272" s="180"/>
      <c r="U272" s="92"/>
      <c r="V272" s="180"/>
      <c r="W272" s="92"/>
      <c r="X272" s="170">
        <v>5.0000000000000001E-3</v>
      </c>
      <c r="Y272" s="60">
        <v>59</v>
      </c>
      <c r="Z272" s="92">
        <f t="shared" si="185"/>
        <v>0.29499999999999998</v>
      </c>
      <c r="AA272" s="180">
        <f t="shared" si="186"/>
        <v>59</v>
      </c>
      <c r="AB272" s="92">
        <f t="shared" si="181"/>
        <v>0.29499999999999998</v>
      </c>
      <c r="AC272" s="144"/>
      <c r="AD272" s="136" t="b">
        <f t="shared" si="176"/>
        <v>1</v>
      </c>
      <c r="AE272" s="136" t="b">
        <f t="shared" si="177"/>
        <v>1</v>
      </c>
    </row>
    <row r="273" spans="1:36">
      <c r="A273" s="57"/>
      <c r="B273" s="62" t="s">
        <v>176</v>
      </c>
      <c r="C273" s="63">
        <v>128</v>
      </c>
      <c r="D273" s="92">
        <v>1.28</v>
      </c>
      <c r="E273" s="63">
        <v>0</v>
      </c>
      <c r="F273" s="180">
        <v>0</v>
      </c>
      <c r="G273" s="60">
        <f t="shared" si="182"/>
        <v>0</v>
      </c>
      <c r="H273" s="260">
        <f t="shared" si="182"/>
        <v>0</v>
      </c>
      <c r="I273" s="63">
        <f t="shared" si="183"/>
        <v>128</v>
      </c>
      <c r="J273" s="92">
        <f t="shared" si="183"/>
        <v>1.28</v>
      </c>
      <c r="K273" s="62"/>
      <c r="L273" s="167"/>
      <c r="M273" s="62"/>
      <c r="N273" s="92"/>
      <c r="O273" s="170">
        <f t="shared" si="184"/>
        <v>0.01</v>
      </c>
      <c r="P273" s="60">
        <v>128</v>
      </c>
      <c r="Q273" s="92">
        <f t="shared" si="187"/>
        <v>1.28</v>
      </c>
      <c r="R273" s="60">
        <f t="shared" si="173"/>
        <v>128</v>
      </c>
      <c r="S273" s="180">
        <f t="shared" si="180"/>
        <v>1.28</v>
      </c>
      <c r="T273" s="180"/>
      <c r="U273" s="92"/>
      <c r="V273" s="180"/>
      <c r="W273" s="92"/>
      <c r="X273" s="170">
        <v>5.0000000000000001E-3</v>
      </c>
      <c r="Y273" s="60">
        <v>128</v>
      </c>
      <c r="Z273" s="92">
        <f t="shared" si="185"/>
        <v>0.64</v>
      </c>
      <c r="AA273" s="180">
        <f t="shared" si="186"/>
        <v>128</v>
      </c>
      <c r="AB273" s="92">
        <f t="shared" si="181"/>
        <v>0.64</v>
      </c>
      <c r="AC273" s="144"/>
      <c r="AD273" s="136" t="b">
        <f t="shared" si="176"/>
        <v>1</v>
      </c>
      <c r="AE273" s="136" t="b">
        <f t="shared" si="177"/>
        <v>1</v>
      </c>
    </row>
    <row r="274" spans="1:36">
      <c r="A274" s="57">
        <v>11.03</v>
      </c>
      <c r="B274" s="65" t="s">
        <v>178</v>
      </c>
      <c r="C274" s="68"/>
      <c r="D274" s="199"/>
      <c r="E274" s="68"/>
      <c r="F274" s="199"/>
      <c r="G274" s="216"/>
      <c r="H274" s="132"/>
      <c r="I274" s="68"/>
      <c r="J274" s="130"/>
      <c r="K274" s="65"/>
      <c r="L274" s="199"/>
      <c r="M274" s="65"/>
      <c r="N274" s="130"/>
      <c r="O274" s="170">
        <v>0.1</v>
      </c>
      <c r="P274" s="178">
        <v>9</v>
      </c>
      <c r="Q274" s="92">
        <f t="shared" si="187"/>
        <v>0.9</v>
      </c>
      <c r="R274" s="60">
        <f t="shared" si="173"/>
        <v>9</v>
      </c>
      <c r="S274" s="180">
        <f t="shared" si="180"/>
        <v>0.9</v>
      </c>
      <c r="T274" s="180"/>
      <c r="U274" s="92"/>
      <c r="V274" s="180"/>
      <c r="W274" s="92"/>
      <c r="X274" s="170">
        <v>0.1</v>
      </c>
      <c r="Y274" s="178">
        <v>9</v>
      </c>
      <c r="Z274" s="92">
        <f t="shared" si="185"/>
        <v>0.9</v>
      </c>
      <c r="AA274" s="180">
        <f t="shared" si="186"/>
        <v>9</v>
      </c>
      <c r="AB274" s="92">
        <f t="shared" si="181"/>
        <v>0.9</v>
      </c>
      <c r="AC274" s="148"/>
      <c r="AD274" s="136" t="b">
        <f t="shared" si="176"/>
        <v>1</v>
      </c>
      <c r="AE274" s="136" t="b">
        <f t="shared" si="177"/>
        <v>1</v>
      </c>
    </row>
    <row r="275" spans="1:36">
      <c r="A275" s="57">
        <v>11.04</v>
      </c>
      <c r="B275" s="69" t="s">
        <v>179</v>
      </c>
      <c r="C275" s="71"/>
      <c r="D275" s="196"/>
      <c r="E275" s="71"/>
      <c r="F275" s="196"/>
      <c r="G275" s="217"/>
      <c r="H275" s="165"/>
      <c r="I275" s="71"/>
      <c r="J275" s="150"/>
      <c r="K275" s="69"/>
      <c r="L275" s="196"/>
      <c r="M275" s="69"/>
      <c r="N275" s="150"/>
      <c r="O275" s="165"/>
      <c r="P275" s="177"/>
      <c r="Q275" s="150"/>
      <c r="R275" s="60"/>
      <c r="S275" s="180">
        <f t="shared" si="180"/>
        <v>0</v>
      </c>
      <c r="T275" s="180"/>
      <c r="U275" s="92"/>
      <c r="V275" s="180"/>
      <c r="W275" s="92"/>
      <c r="X275" s="165"/>
      <c r="Y275" s="215"/>
      <c r="Z275" s="92"/>
      <c r="AA275" s="180"/>
      <c r="AB275" s="92">
        <f t="shared" si="181"/>
        <v>0</v>
      </c>
      <c r="AC275" s="151"/>
      <c r="AD275" s="136" t="b">
        <f t="shared" si="176"/>
        <v>1</v>
      </c>
      <c r="AE275" s="136" t="b">
        <f t="shared" si="177"/>
        <v>1</v>
      </c>
    </row>
    <row r="276" spans="1:36" ht="38.25">
      <c r="A276" s="57"/>
      <c r="B276" s="65" t="s">
        <v>180</v>
      </c>
      <c r="C276" s="68"/>
      <c r="D276" s="199"/>
      <c r="E276" s="68"/>
      <c r="F276" s="199"/>
      <c r="G276" s="216"/>
      <c r="H276" s="132"/>
      <c r="I276" s="68"/>
      <c r="J276" s="130"/>
      <c r="K276" s="65"/>
      <c r="L276" s="199"/>
      <c r="M276" s="65"/>
      <c r="N276" s="130"/>
      <c r="O276" s="132">
        <v>0.06</v>
      </c>
      <c r="P276" s="178">
        <v>0</v>
      </c>
      <c r="Q276" s="92">
        <f t="shared" ref="Q276:Q277" si="188">O276*P276</f>
        <v>0</v>
      </c>
      <c r="R276" s="60">
        <f t="shared" si="173"/>
        <v>0</v>
      </c>
      <c r="S276" s="180">
        <f t="shared" si="180"/>
        <v>0</v>
      </c>
      <c r="T276" s="180"/>
      <c r="U276" s="92"/>
      <c r="V276" s="180"/>
      <c r="W276" s="92"/>
      <c r="X276" s="132">
        <v>0.06</v>
      </c>
      <c r="Y276" s="215"/>
      <c r="Z276" s="92">
        <f>X276*Y276</f>
        <v>0</v>
      </c>
      <c r="AA276" s="180">
        <f>Y276</f>
        <v>0</v>
      </c>
      <c r="AB276" s="92">
        <f t="shared" si="181"/>
        <v>0</v>
      </c>
      <c r="AC276" s="148"/>
      <c r="AD276" s="136" t="b">
        <f t="shared" si="176"/>
        <v>1</v>
      </c>
      <c r="AE276" s="136" t="b">
        <f t="shared" si="177"/>
        <v>1</v>
      </c>
    </row>
    <row r="277" spans="1:36" ht="38.25">
      <c r="A277" s="57"/>
      <c r="B277" s="65" t="s">
        <v>181</v>
      </c>
      <c r="C277" s="68"/>
      <c r="D277" s="199"/>
      <c r="E277" s="68"/>
      <c r="F277" s="199"/>
      <c r="G277" s="216"/>
      <c r="H277" s="132"/>
      <c r="I277" s="68"/>
      <c r="J277" s="130"/>
      <c r="K277" s="65"/>
      <c r="L277" s="199"/>
      <c r="M277" s="65"/>
      <c r="N277" s="130"/>
      <c r="O277" s="132">
        <v>0.06</v>
      </c>
      <c r="P277" s="178">
        <v>0</v>
      </c>
      <c r="Q277" s="92">
        <f t="shared" si="188"/>
        <v>0</v>
      </c>
      <c r="R277" s="60">
        <f t="shared" si="173"/>
        <v>0</v>
      </c>
      <c r="S277" s="180">
        <f t="shared" si="180"/>
        <v>0</v>
      </c>
      <c r="T277" s="180"/>
      <c r="U277" s="92"/>
      <c r="V277" s="180"/>
      <c r="W277" s="92"/>
      <c r="X277" s="132">
        <v>0.06</v>
      </c>
      <c r="Y277" s="215"/>
      <c r="Z277" s="92">
        <f>X277*Y277</f>
        <v>0</v>
      </c>
      <c r="AA277" s="180">
        <f>Y277</f>
        <v>0</v>
      </c>
      <c r="AB277" s="92">
        <f t="shared" si="181"/>
        <v>0</v>
      </c>
      <c r="AC277" s="148"/>
      <c r="AD277" s="136" t="b">
        <f t="shared" si="176"/>
        <v>1</v>
      </c>
      <c r="AE277" s="136" t="b">
        <f t="shared" si="177"/>
        <v>1</v>
      </c>
    </row>
    <row r="278" spans="1:36">
      <c r="A278" s="57"/>
      <c r="B278" s="69" t="s">
        <v>182</v>
      </c>
      <c r="C278" s="71"/>
      <c r="D278" s="196"/>
      <c r="E278" s="71"/>
      <c r="F278" s="196"/>
      <c r="G278" s="217"/>
      <c r="H278" s="165"/>
      <c r="I278" s="71"/>
      <c r="J278" s="150"/>
      <c r="K278" s="69"/>
      <c r="L278" s="196"/>
      <c r="M278" s="69"/>
      <c r="N278" s="150"/>
      <c r="O278" s="165"/>
      <c r="P278" s="177"/>
      <c r="Q278" s="150"/>
      <c r="R278" s="60"/>
      <c r="S278" s="180">
        <f t="shared" si="180"/>
        <v>0</v>
      </c>
      <c r="T278" s="180"/>
      <c r="U278" s="92"/>
      <c r="V278" s="180"/>
      <c r="W278" s="92"/>
      <c r="X278" s="165"/>
      <c r="Y278" s="215"/>
      <c r="Z278" s="92"/>
      <c r="AA278" s="180"/>
      <c r="AB278" s="92">
        <f t="shared" si="181"/>
        <v>0</v>
      </c>
      <c r="AC278" s="151"/>
      <c r="AD278" s="136" t="b">
        <f t="shared" si="176"/>
        <v>1</v>
      </c>
      <c r="AE278" s="136" t="b">
        <f t="shared" si="177"/>
        <v>1</v>
      </c>
    </row>
    <row r="279" spans="1:36" ht="38.25">
      <c r="A279" s="57">
        <v>11.05</v>
      </c>
      <c r="B279" s="62" t="s">
        <v>183</v>
      </c>
      <c r="C279" s="63"/>
      <c r="D279" s="167"/>
      <c r="E279" s="63"/>
      <c r="F279" s="180"/>
      <c r="G279" s="214"/>
      <c r="H279" s="260"/>
      <c r="I279" s="63"/>
      <c r="J279" s="92"/>
      <c r="K279" s="62"/>
      <c r="L279" s="167"/>
      <c r="M279" s="62"/>
      <c r="N279" s="92"/>
      <c r="O279" s="57"/>
      <c r="P279" s="60"/>
      <c r="Q279" s="92"/>
      <c r="R279" s="60"/>
      <c r="S279" s="180">
        <f t="shared" si="180"/>
        <v>0</v>
      </c>
      <c r="T279" s="180"/>
      <c r="U279" s="92"/>
      <c r="V279" s="180"/>
      <c r="W279" s="92"/>
      <c r="X279" s="362"/>
      <c r="Y279" s="215"/>
      <c r="Z279" s="92"/>
      <c r="AA279" s="180"/>
      <c r="AB279" s="92">
        <f t="shared" si="181"/>
        <v>0</v>
      </c>
      <c r="AC279" s="144"/>
      <c r="AD279" s="136" t="b">
        <f t="shared" si="176"/>
        <v>1</v>
      </c>
      <c r="AE279" s="136" t="b">
        <f t="shared" si="177"/>
        <v>1</v>
      </c>
    </row>
    <row r="280" spans="1:36">
      <c r="A280" s="57"/>
      <c r="B280" s="62" t="s">
        <v>127</v>
      </c>
      <c r="C280" s="63">
        <v>9</v>
      </c>
      <c r="D280" s="168">
        <v>7.1999999999999995E-2</v>
      </c>
      <c r="E280" s="63">
        <v>0</v>
      </c>
      <c r="F280" s="180">
        <v>0</v>
      </c>
      <c r="G280" s="60">
        <f t="shared" ref="G280:G282" si="189">E280/C280%</f>
        <v>0</v>
      </c>
      <c r="H280" s="260">
        <f t="shared" ref="H280:H282" si="190">F280/D280%</f>
        <v>0</v>
      </c>
      <c r="I280" s="63">
        <f t="shared" ref="I280:I282" si="191">C280-E280</f>
        <v>9</v>
      </c>
      <c r="J280" s="92">
        <f t="shared" ref="J280:J282" si="192">D280-F280</f>
        <v>7.1999999999999995E-2</v>
      </c>
      <c r="K280" s="62">
        <f t="shared" ref="K280:L282" si="193">I280</f>
        <v>9</v>
      </c>
      <c r="L280" s="167">
        <f t="shared" si="193"/>
        <v>7.1999999999999995E-2</v>
      </c>
      <c r="M280" s="62"/>
      <c r="N280" s="92"/>
      <c r="O280" s="57">
        <f t="shared" ref="O280:O282" si="194">0.001*10</f>
        <v>0.01</v>
      </c>
      <c r="P280" s="60">
        <v>9</v>
      </c>
      <c r="Q280" s="92">
        <f t="shared" ref="Q280:Q282" si="195">O280*P280</f>
        <v>0.09</v>
      </c>
      <c r="R280" s="60">
        <f t="shared" si="173"/>
        <v>9</v>
      </c>
      <c r="S280" s="180">
        <f t="shared" si="180"/>
        <v>0.16199999999999998</v>
      </c>
      <c r="T280" s="180"/>
      <c r="U280" s="92">
        <f>L280</f>
        <v>7.1999999999999995E-2</v>
      </c>
      <c r="V280" s="180"/>
      <c r="W280" s="92"/>
      <c r="X280" s="362">
        <v>8.0000000000000002E-3</v>
      </c>
      <c r="Y280" s="60">
        <v>9</v>
      </c>
      <c r="Z280" s="92">
        <f t="shared" ref="Z280:Z282" si="196">X280*Y280</f>
        <v>7.2000000000000008E-2</v>
      </c>
      <c r="AA280" s="180">
        <f t="shared" ref="AA280:AA282" si="197">Y280</f>
        <v>9</v>
      </c>
      <c r="AB280" s="92">
        <f t="shared" si="181"/>
        <v>0.14400000000000002</v>
      </c>
      <c r="AC280" s="144"/>
      <c r="AD280" s="136" t="b">
        <f t="shared" si="176"/>
        <v>1</v>
      </c>
      <c r="AE280" s="136" t="b">
        <f t="shared" si="177"/>
        <v>1</v>
      </c>
    </row>
    <row r="281" spans="1:36">
      <c r="A281" s="57"/>
      <c r="B281" s="62" t="s">
        <v>175</v>
      </c>
      <c r="C281" s="63">
        <v>9</v>
      </c>
      <c r="D281" s="168">
        <v>7.1999999999999995E-2</v>
      </c>
      <c r="E281" s="63">
        <v>0</v>
      </c>
      <c r="F281" s="180">
        <v>0</v>
      </c>
      <c r="G281" s="60">
        <f t="shared" si="189"/>
        <v>0</v>
      </c>
      <c r="H281" s="260">
        <f t="shared" si="190"/>
        <v>0</v>
      </c>
      <c r="I281" s="63">
        <f t="shared" si="191"/>
        <v>9</v>
      </c>
      <c r="J281" s="92">
        <f t="shared" si="192"/>
        <v>7.1999999999999995E-2</v>
      </c>
      <c r="K281" s="62">
        <f t="shared" si="193"/>
        <v>9</v>
      </c>
      <c r="L281" s="167">
        <f t="shared" si="193"/>
        <v>7.1999999999999995E-2</v>
      </c>
      <c r="M281" s="62"/>
      <c r="N281" s="92"/>
      <c r="O281" s="57">
        <f t="shared" si="194"/>
        <v>0.01</v>
      </c>
      <c r="P281" s="60">
        <v>9</v>
      </c>
      <c r="Q281" s="92">
        <f t="shared" si="195"/>
        <v>0.09</v>
      </c>
      <c r="R281" s="60">
        <f t="shared" si="173"/>
        <v>9</v>
      </c>
      <c r="S281" s="180">
        <f t="shared" si="180"/>
        <v>0.16199999999999998</v>
      </c>
      <c r="T281" s="180"/>
      <c r="U281" s="92">
        <f>L281</f>
        <v>7.1999999999999995E-2</v>
      </c>
      <c r="V281" s="180"/>
      <c r="W281" s="92"/>
      <c r="X281" s="362">
        <v>8.0000000000000002E-3</v>
      </c>
      <c r="Y281" s="60">
        <v>9</v>
      </c>
      <c r="Z281" s="92">
        <f t="shared" si="196"/>
        <v>7.2000000000000008E-2</v>
      </c>
      <c r="AA281" s="180">
        <f t="shared" si="197"/>
        <v>9</v>
      </c>
      <c r="AB281" s="92">
        <f t="shared" si="181"/>
        <v>0.14400000000000002</v>
      </c>
      <c r="AC281" s="144"/>
      <c r="AD281" s="136" t="b">
        <f t="shared" si="176"/>
        <v>1</v>
      </c>
      <c r="AE281" s="136" t="b">
        <f t="shared" si="177"/>
        <v>1</v>
      </c>
    </row>
    <row r="282" spans="1:36">
      <c r="A282" s="57"/>
      <c r="B282" s="62" t="s">
        <v>176</v>
      </c>
      <c r="C282" s="63">
        <v>9</v>
      </c>
      <c r="D282" s="168">
        <v>7.1999999999999995E-2</v>
      </c>
      <c r="E282" s="63">
        <v>0</v>
      </c>
      <c r="F282" s="180">
        <v>0</v>
      </c>
      <c r="G282" s="60">
        <f t="shared" si="189"/>
        <v>0</v>
      </c>
      <c r="H282" s="260">
        <f t="shared" si="190"/>
        <v>0</v>
      </c>
      <c r="I282" s="63">
        <f t="shared" si="191"/>
        <v>9</v>
      </c>
      <c r="J282" s="92">
        <f t="shared" si="192"/>
        <v>7.1999999999999995E-2</v>
      </c>
      <c r="K282" s="62">
        <f t="shared" si="193"/>
        <v>9</v>
      </c>
      <c r="L282" s="167">
        <f t="shared" si="193"/>
        <v>7.1999999999999995E-2</v>
      </c>
      <c r="M282" s="62"/>
      <c r="N282" s="92"/>
      <c r="O282" s="57">
        <f t="shared" si="194"/>
        <v>0.01</v>
      </c>
      <c r="P282" s="60">
        <v>9</v>
      </c>
      <c r="Q282" s="92">
        <f t="shared" si="195"/>
        <v>0.09</v>
      </c>
      <c r="R282" s="60">
        <f t="shared" si="173"/>
        <v>9</v>
      </c>
      <c r="S282" s="180">
        <f t="shared" si="180"/>
        <v>0.16199999999999998</v>
      </c>
      <c r="T282" s="180"/>
      <c r="U282" s="92">
        <f>L282</f>
        <v>7.1999999999999995E-2</v>
      </c>
      <c r="V282" s="180"/>
      <c r="W282" s="92"/>
      <c r="X282" s="362">
        <v>8.0000000000000002E-3</v>
      </c>
      <c r="Y282" s="60">
        <v>9</v>
      </c>
      <c r="Z282" s="92">
        <f t="shared" si="196"/>
        <v>7.2000000000000008E-2</v>
      </c>
      <c r="AA282" s="180">
        <f t="shared" si="197"/>
        <v>9</v>
      </c>
      <c r="AB282" s="92">
        <f t="shared" si="181"/>
        <v>0.14400000000000002</v>
      </c>
      <c r="AC282" s="144"/>
      <c r="AD282" s="136" t="b">
        <f t="shared" si="176"/>
        <v>1</v>
      </c>
      <c r="AE282" s="136" t="b">
        <f t="shared" si="177"/>
        <v>1</v>
      </c>
    </row>
    <row r="283" spans="1:36">
      <c r="A283" s="57"/>
      <c r="B283" s="69" t="s">
        <v>184</v>
      </c>
      <c r="C283" s="71"/>
      <c r="D283" s="196"/>
      <c r="E283" s="71"/>
      <c r="F283" s="196"/>
      <c r="G283" s="217"/>
      <c r="H283" s="165"/>
      <c r="I283" s="71"/>
      <c r="J283" s="150"/>
      <c r="K283" s="69"/>
      <c r="L283" s="196"/>
      <c r="M283" s="69"/>
      <c r="N283" s="150"/>
      <c r="O283" s="149"/>
      <c r="P283" s="71"/>
      <c r="Q283" s="150"/>
      <c r="R283" s="71"/>
      <c r="S283" s="180">
        <f t="shared" si="180"/>
        <v>0</v>
      </c>
      <c r="T283" s="196"/>
      <c r="U283" s="150"/>
      <c r="V283" s="196"/>
      <c r="W283" s="150"/>
      <c r="X283" s="149"/>
      <c r="Y283" s="217"/>
      <c r="Z283" s="150"/>
      <c r="AA283" s="196"/>
      <c r="AB283" s="92">
        <f t="shared" si="181"/>
        <v>0</v>
      </c>
      <c r="AC283" s="151"/>
      <c r="AD283" s="136" t="b">
        <f t="shared" si="176"/>
        <v>1</v>
      </c>
      <c r="AE283" s="136" t="b">
        <f t="shared" si="177"/>
        <v>1</v>
      </c>
    </row>
    <row r="284" spans="1:36">
      <c r="A284" s="57">
        <v>11.06</v>
      </c>
      <c r="B284" s="62" t="s">
        <v>185</v>
      </c>
      <c r="C284" s="63"/>
      <c r="D284" s="167"/>
      <c r="E284" s="63"/>
      <c r="F284" s="180"/>
      <c r="G284" s="214"/>
      <c r="H284" s="260"/>
      <c r="I284" s="63"/>
      <c r="J284" s="92"/>
      <c r="K284" s="62"/>
      <c r="L284" s="167"/>
      <c r="M284" s="62"/>
      <c r="N284" s="92"/>
      <c r="O284" s="143"/>
      <c r="P284" s="63"/>
      <c r="Q284" s="92"/>
      <c r="R284" s="63"/>
      <c r="S284" s="180">
        <f t="shared" si="180"/>
        <v>0</v>
      </c>
      <c r="T284" s="180"/>
      <c r="U284" s="92"/>
      <c r="V284" s="180"/>
      <c r="W284" s="92"/>
      <c r="X284" s="143"/>
      <c r="Y284" s="215"/>
      <c r="Z284" s="92"/>
      <c r="AA284" s="180"/>
      <c r="AB284" s="92">
        <f t="shared" si="181"/>
        <v>0</v>
      </c>
      <c r="AC284" s="144"/>
      <c r="AD284" s="136" t="b">
        <f t="shared" si="176"/>
        <v>1</v>
      </c>
      <c r="AE284" s="136" t="b">
        <f t="shared" si="177"/>
        <v>1</v>
      </c>
    </row>
    <row r="285" spans="1:36">
      <c r="A285" s="57">
        <v>11.07</v>
      </c>
      <c r="B285" s="62" t="s">
        <v>186</v>
      </c>
      <c r="C285" s="63">
        <v>11</v>
      </c>
      <c r="D285" s="92">
        <v>0.17599999999999999</v>
      </c>
      <c r="E285" s="63">
        <v>0</v>
      </c>
      <c r="F285" s="180">
        <v>0</v>
      </c>
      <c r="G285" s="60">
        <f t="shared" ref="G285" si="198">E285/C285%</f>
        <v>0</v>
      </c>
      <c r="H285" s="260">
        <f t="shared" ref="H285" si="199">F285/D285%</f>
        <v>0</v>
      </c>
      <c r="I285" s="189">
        <f t="shared" ref="I285" si="200">C285-E285</f>
        <v>11</v>
      </c>
      <c r="J285" s="92">
        <f t="shared" ref="J285" si="201">D285-F285</f>
        <v>0.17599999999999999</v>
      </c>
      <c r="K285" s="62">
        <v>11</v>
      </c>
      <c r="L285" s="167">
        <f>J285</f>
        <v>0.17599999999999999</v>
      </c>
      <c r="M285" s="62"/>
      <c r="N285" s="92"/>
      <c r="O285" s="143">
        <v>1.6E-2</v>
      </c>
      <c r="P285" s="63">
        <v>31</v>
      </c>
      <c r="Q285" s="92">
        <f t="shared" ref="Q285" si="202">O285*P285</f>
        <v>0.496</v>
      </c>
      <c r="R285" s="60">
        <f t="shared" ref="R285" si="203">P285</f>
        <v>31</v>
      </c>
      <c r="S285" s="180">
        <f t="shared" si="180"/>
        <v>0.67199999999999993</v>
      </c>
      <c r="T285" s="142"/>
      <c r="U285" s="92">
        <f>L285</f>
        <v>0.17599999999999999</v>
      </c>
      <c r="V285" s="142"/>
      <c r="W285" s="92"/>
      <c r="X285" s="143">
        <v>1.6E-2</v>
      </c>
      <c r="Y285" s="215">
        <v>12</v>
      </c>
      <c r="Z285" s="92">
        <f>X285*Y285</f>
        <v>0.192</v>
      </c>
      <c r="AA285" s="180">
        <f>Y285</f>
        <v>12</v>
      </c>
      <c r="AB285" s="92">
        <f t="shared" si="181"/>
        <v>0.36799999999999999</v>
      </c>
      <c r="AC285" s="144"/>
      <c r="AD285" s="136" t="b">
        <f t="shared" si="176"/>
        <v>1</v>
      </c>
      <c r="AE285" s="136" t="b">
        <f t="shared" si="177"/>
        <v>1</v>
      </c>
    </row>
    <row r="286" spans="1:36" s="283" customFormat="1">
      <c r="A286" s="265"/>
      <c r="B286" s="302" t="s">
        <v>109</v>
      </c>
      <c r="C286" s="304">
        <f>SUM(C267:C285)</f>
        <v>478</v>
      </c>
      <c r="D286" s="308">
        <f>SUM(D267:D285)</f>
        <v>3.9120000000000008</v>
      </c>
      <c r="E286" s="304">
        <f>SUM(E267:E285)</f>
        <v>220</v>
      </c>
      <c r="F286" s="308">
        <f>SUM(F267:F285)</f>
        <v>1.02</v>
      </c>
      <c r="G286" s="328">
        <f t="shared" ref="G286" si="204">G282+G281+G280+G273+G272+G271</f>
        <v>0</v>
      </c>
      <c r="H286" s="310">
        <f t="shared" ref="H286:AE286" si="205">SUM(H267:H285)</f>
        <v>211.16883116883116</v>
      </c>
      <c r="I286" s="304">
        <f>SUM(I267:I285)</f>
        <v>258</v>
      </c>
      <c r="J286" s="308">
        <f>SUM(J267:J285)</f>
        <v>2.8920000000000003</v>
      </c>
      <c r="K286" s="304">
        <f t="shared" ref="K286:M286" si="206">SUM(K267:K285)</f>
        <v>166</v>
      </c>
      <c r="L286" s="308">
        <f>SUM(L266:L285)</f>
        <v>0.5</v>
      </c>
      <c r="M286" s="304">
        <f t="shared" si="206"/>
        <v>0</v>
      </c>
      <c r="N286" s="308">
        <f>SUM(N266:N285)</f>
        <v>0</v>
      </c>
      <c r="O286" s="349">
        <f t="shared" si="205"/>
        <v>0.32600000000000007</v>
      </c>
      <c r="P286" s="304">
        <f t="shared" si="205"/>
        <v>509</v>
      </c>
      <c r="Q286" s="308">
        <f>SUM(Q266:Q285)</f>
        <v>6.0860000000000003</v>
      </c>
      <c r="R286" s="304">
        <f t="shared" si="205"/>
        <v>509</v>
      </c>
      <c r="S286" s="308">
        <f>SUM(S266:S285)</f>
        <v>6.5859999999999994</v>
      </c>
      <c r="T286" s="304">
        <f t="shared" si="205"/>
        <v>0</v>
      </c>
      <c r="U286" s="308">
        <f>SUM(U266:U285)</f>
        <v>0.5</v>
      </c>
      <c r="V286" s="304">
        <f t="shared" si="205"/>
        <v>0</v>
      </c>
      <c r="W286" s="308">
        <f>SUM(W266:W285)</f>
        <v>0</v>
      </c>
      <c r="X286" s="349">
        <f t="shared" ref="X286" si="207">SUM(X267:X285)</f>
        <v>0.29900000000000004</v>
      </c>
      <c r="Y286" s="328">
        <f t="shared" ref="Y286:AA286" si="208">SUM(Y267:Y285)</f>
        <v>490</v>
      </c>
      <c r="Z286" s="308">
        <f>SUM(Z266:Z285)</f>
        <v>4.181</v>
      </c>
      <c r="AA286" s="304">
        <f t="shared" si="208"/>
        <v>490</v>
      </c>
      <c r="AB286" s="308">
        <f>SUM(AB266:AB285)</f>
        <v>4.6810000000000009</v>
      </c>
      <c r="AC286" s="308">
        <f t="shared" si="205"/>
        <v>0</v>
      </c>
      <c r="AD286" s="304">
        <f t="shared" si="205"/>
        <v>0</v>
      </c>
      <c r="AE286" s="308">
        <f t="shared" si="205"/>
        <v>0</v>
      </c>
      <c r="AG286" s="304">
        <f t="shared" ref="AG286:AJ286" si="209">SUM(AG267:AG285)</f>
        <v>25683</v>
      </c>
      <c r="AH286" s="308">
        <f t="shared" si="209"/>
        <v>16000</v>
      </c>
      <c r="AI286" s="304">
        <f t="shared" si="209"/>
        <v>9683</v>
      </c>
      <c r="AJ286" s="308">
        <f t="shared" si="209"/>
        <v>0</v>
      </c>
    </row>
    <row r="287" spans="1:36" ht="25.5">
      <c r="A287" s="60">
        <v>12</v>
      </c>
      <c r="B287" s="58" t="s">
        <v>187</v>
      </c>
      <c r="C287" s="54"/>
      <c r="D287" s="169"/>
      <c r="E287" s="54"/>
      <c r="F287" s="181"/>
      <c r="G287" s="213"/>
      <c r="H287" s="258"/>
      <c r="I287" s="54"/>
      <c r="J287" s="52"/>
      <c r="K287" s="58"/>
      <c r="L287" s="169"/>
      <c r="M287" s="58"/>
      <c r="N287" s="52"/>
      <c r="O287" s="139"/>
      <c r="P287" s="54"/>
      <c r="Q287" s="52"/>
      <c r="R287" s="54"/>
      <c r="S287" s="181"/>
      <c r="T287" s="181"/>
      <c r="U287" s="52"/>
      <c r="V287" s="181"/>
      <c r="W287" s="52"/>
      <c r="X287" s="139"/>
      <c r="Y287" s="222"/>
      <c r="Z287" s="52"/>
      <c r="AA287" s="181"/>
      <c r="AB287" s="52"/>
      <c r="AC287" s="140"/>
      <c r="AD287" s="136" t="b">
        <f t="shared" si="176"/>
        <v>1</v>
      </c>
      <c r="AE287" s="136" t="b">
        <f t="shared" si="177"/>
        <v>1</v>
      </c>
    </row>
    <row r="288" spans="1:36">
      <c r="A288" s="57">
        <v>12.01</v>
      </c>
      <c r="B288" s="58" t="s">
        <v>188</v>
      </c>
      <c r="C288" s="54"/>
      <c r="D288" s="169"/>
      <c r="E288" s="54"/>
      <c r="F288" s="181"/>
      <c r="G288" s="213"/>
      <c r="H288" s="258"/>
      <c r="I288" s="63">
        <f t="shared" ref="I288:J298" si="210">C288-E288</f>
        <v>0</v>
      </c>
      <c r="J288" s="92">
        <f t="shared" si="210"/>
        <v>0</v>
      </c>
      <c r="K288" s="58"/>
      <c r="L288" s="169"/>
      <c r="M288" s="58"/>
      <c r="N288" s="52"/>
      <c r="O288" s="139"/>
      <c r="P288" s="54"/>
      <c r="Q288" s="52"/>
      <c r="R288" s="54"/>
      <c r="S288" s="181"/>
      <c r="T288" s="181"/>
      <c r="U288" s="52"/>
      <c r="V288" s="181"/>
      <c r="W288" s="52"/>
      <c r="X288" s="139"/>
      <c r="Y288" s="222"/>
      <c r="Z288" s="52"/>
      <c r="AA288" s="181"/>
      <c r="AB288" s="52"/>
      <c r="AC288" s="140"/>
      <c r="AD288" s="136" t="b">
        <f t="shared" si="176"/>
        <v>1</v>
      </c>
      <c r="AE288" s="136" t="b">
        <f t="shared" si="177"/>
        <v>1</v>
      </c>
    </row>
    <row r="289" spans="1:36" ht="25.5">
      <c r="A289" s="57"/>
      <c r="B289" s="122" t="s">
        <v>189</v>
      </c>
      <c r="C289" s="123">
        <v>5</v>
      </c>
      <c r="D289" s="168">
        <v>15.84</v>
      </c>
      <c r="E289" s="123">
        <v>5</v>
      </c>
      <c r="F289" s="198">
        <v>3.75</v>
      </c>
      <c r="G289" s="60">
        <f t="shared" ref="G289:H289" si="211">E289/C289%</f>
        <v>100</v>
      </c>
      <c r="H289" s="260">
        <f t="shared" si="211"/>
        <v>23.674242424242426</v>
      </c>
      <c r="I289" s="63">
        <f t="shared" si="210"/>
        <v>0</v>
      </c>
      <c r="J289" s="92">
        <f t="shared" si="210"/>
        <v>12.09</v>
      </c>
      <c r="K289" s="122">
        <v>5</v>
      </c>
      <c r="L289" s="174">
        <v>7.35</v>
      </c>
      <c r="M289" s="122"/>
      <c r="N289" s="171"/>
      <c r="O289" s="114">
        <f>30360/100000</f>
        <v>0.30359999999999998</v>
      </c>
      <c r="P289" s="176">
        <v>5</v>
      </c>
      <c r="Q289" s="171">
        <f>P289*O289*12</f>
        <v>18.215999999999998</v>
      </c>
      <c r="R289" s="60">
        <f t="shared" ref="R289:R299" si="212">P289</f>
        <v>5</v>
      </c>
      <c r="S289" s="180">
        <f>L289+N289+Q289</f>
        <v>25.565999999999995</v>
      </c>
      <c r="T289" s="180"/>
      <c r="U289" s="92">
        <f>L289</f>
        <v>7.35</v>
      </c>
      <c r="V289" s="180"/>
      <c r="W289" s="92"/>
      <c r="X289" s="114">
        <v>0.29039999999999999</v>
      </c>
      <c r="Y289" s="176">
        <v>5</v>
      </c>
      <c r="Z289" s="171">
        <f>Y289*X289*12</f>
        <v>17.423999999999999</v>
      </c>
      <c r="AA289" s="180">
        <f t="shared" ref="AA289:AA292" si="213">Y289</f>
        <v>5</v>
      </c>
      <c r="AB289" s="92">
        <f>U289+W289+Z289</f>
        <v>24.774000000000001</v>
      </c>
      <c r="AC289" s="172"/>
      <c r="AD289" s="136" t="b">
        <f t="shared" si="176"/>
        <v>0</v>
      </c>
      <c r="AE289" s="136" t="b">
        <f t="shared" si="177"/>
        <v>1</v>
      </c>
    </row>
    <row r="290" spans="1:36">
      <c r="A290" s="57"/>
      <c r="B290" s="122" t="s">
        <v>190</v>
      </c>
      <c r="C290" s="123">
        <v>0</v>
      </c>
      <c r="D290" s="168">
        <v>0</v>
      </c>
      <c r="E290" s="123">
        <v>0</v>
      </c>
      <c r="F290" s="198">
        <v>0</v>
      </c>
      <c r="G290" s="226"/>
      <c r="H290" s="104"/>
      <c r="I290" s="63">
        <f t="shared" si="210"/>
        <v>0</v>
      </c>
      <c r="J290" s="92">
        <f t="shared" si="210"/>
        <v>0</v>
      </c>
      <c r="K290" s="122"/>
      <c r="L290" s="174"/>
      <c r="M290" s="122"/>
      <c r="N290" s="171"/>
      <c r="O290" s="114">
        <f>19000/100000</f>
        <v>0.19</v>
      </c>
      <c r="P290" s="176">
        <v>2</v>
      </c>
      <c r="Q290" s="171">
        <f>O290*P290*12</f>
        <v>4.5600000000000005</v>
      </c>
      <c r="R290" s="60">
        <f t="shared" si="212"/>
        <v>2</v>
      </c>
      <c r="S290" s="180">
        <f t="shared" ref="S290:S299" si="214">L290+N290+Q290</f>
        <v>4.5600000000000005</v>
      </c>
      <c r="T290" s="180"/>
      <c r="U290" s="92"/>
      <c r="V290" s="180"/>
      <c r="W290" s="92"/>
      <c r="X290" s="114">
        <v>0.1515</v>
      </c>
      <c r="Y290" s="176"/>
      <c r="Z290" s="171">
        <f t="shared" ref="Z290:Z293" si="215">Y290*X290*12</f>
        <v>0</v>
      </c>
      <c r="AA290" s="180">
        <f t="shared" si="213"/>
        <v>0</v>
      </c>
      <c r="AB290" s="92">
        <f t="shared" ref="AB290:AB299" si="216">U290+W290+Z290</f>
        <v>0</v>
      </c>
      <c r="AC290" s="172"/>
      <c r="AD290" s="136" t="b">
        <f t="shared" si="176"/>
        <v>0</v>
      </c>
      <c r="AE290" s="136" t="b">
        <f t="shared" si="177"/>
        <v>1</v>
      </c>
    </row>
    <row r="291" spans="1:36">
      <c r="A291" s="57"/>
      <c r="B291" s="122" t="s">
        <v>191</v>
      </c>
      <c r="C291" s="123">
        <v>1</v>
      </c>
      <c r="D291" s="168">
        <v>2.11</v>
      </c>
      <c r="E291" s="123">
        <v>1</v>
      </c>
      <c r="F291" s="198">
        <v>0.09</v>
      </c>
      <c r="G291" s="60">
        <f t="shared" ref="G291:H291" si="217">E291/C291%</f>
        <v>100</v>
      </c>
      <c r="H291" s="260">
        <f t="shared" si="217"/>
        <v>4.2654028436018958</v>
      </c>
      <c r="I291" s="63">
        <f t="shared" si="210"/>
        <v>0</v>
      </c>
      <c r="J291" s="92">
        <f t="shared" si="210"/>
        <v>2.02</v>
      </c>
      <c r="K291" s="122"/>
      <c r="L291" s="174">
        <v>1.212</v>
      </c>
      <c r="M291" s="122"/>
      <c r="N291" s="171"/>
      <c r="O291" s="114">
        <f>20250/100000</f>
        <v>0.20250000000000001</v>
      </c>
      <c r="P291" s="176">
        <v>1</v>
      </c>
      <c r="Q291" s="171">
        <f t="shared" ref="Q291:Q293" si="218">O291*P291*12</f>
        <v>2.4300000000000002</v>
      </c>
      <c r="R291" s="60">
        <f t="shared" si="212"/>
        <v>1</v>
      </c>
      <c r="S291" s="180">
        <f t="shared" si="214"/>
        <v>3.6420000000000003</v>
      </c>
      <c r="T291" s="180"/>
      <c r="U291" s="92">
        <f>L291</f>
        <v>1.212</v>
      </c>
      <c r="V291" s="180"/>
      <c r="W291" s="92"/>
      <c r="X291" s="114">
        <v>0.19359999999999999</v>
      </c>
      <c r="Y291" s="176">
        <v>1</v>
      </c>
      <c r="Z291" s="171">
        <f t="shared" si="215"/>
        <v>2.3231999999999999</v>
      </c>
      <c r="AA291" s="180">
        <f t="shared" si="213"/>
        <v>1</v>
      </c>
      <c r="AB291" s="92">
        <f t="shared" si="216"/>
        <v>3.5351999999999997</v>
      </c>
      <c r="AC291" s="172"/>
      <c r="AD291" s="136" t="b">
        <f t="shared" si="176"/>
        <v>0</v>
      </c>
      <c r="AE291" s="136" t="b">
        <f t="shared" si="177"/>
        <v>1</v>
      </c>
    </row>
    <row r="292" spans="1:36">
      <c r="A292" s="57"/>
      <c r="B292" s="122" t="s">
        <v>192</v>
      </c>
      <c r="C292" s="123">
        <v>0</v>
      </c>
      <c r="D292" s="168">
        <v>0</v>
      </c>
      <c r="E292" s="123">
        <v>0</v>
      </c>
      <c r="F292" s="198">
        <v>0</v>
      </c>
      <c r="G292" s="226"/>
      <c r="H292" s="104"/>
      <c r="I292" s="63">
        <f t="shared" si="210"/>
        <v>0</v>
      </c>
      <c r="J292" s="92">
        <f t="shared" si="210"/>
        <v>0</v>
      </c>
      <c r="K292" s="122"/>
      <c r="L292" s="174"/>
      <c r="M292" s="122"/>
      <c r="N292" s="171"/>
      <c r="O292" s="114">
        <f>16450/100000</f>
        <v>0.16450000000000001</v>
      </c>
      <c r="P292" s="176">
        <v>1</v>
      </c>
      <c r="Q292" s="171">
        <f t="shared" si="218"/>
        <v>1.9740000000000002</v>
      </c>
      <c r="R292" s="60">
        <f t="shared" si="212"/>
        <v>1</v>
      </c>
      <c r="S292" s="180">
        <f t="shared" si="214"/>
        <v>1.9740000000000002</v>
      </c>
      <c r="T292" s="180"/>
      <c r="U292" s="92"/>
      <c r="V292" s="180"/>
      <c r="W292" s="92"/>
      <c r="X292" s="114">
        <f>16450/100000</f>
        <v>0.16450000000000001</v>
      </c>
      <c r="Y292" s="215"/>
      <c r="Z292" s="171">
        <f t="shared" si="215"/>
        <v>0</v>
      </c>
      <c r="AA292" s="180">
        <f t="shared" si="213"/>
        <v>0</v>
      </c>
      <c r="AB292" s="92">
        <f t="shared" si="216"/>
        <v>0</v>
      </c>
      <c r="AC292" s="172"/>
      <c r="AD292" s="136" t="b">
        <f>+O292*P292=Q292</f>
        <v>0</v>
      </c>
      <c r="AE292" s="136" t="b">
        <f t="shared" si="177"/>
        <v>1</v>
      </c>
    </row>
    <row r="293" spans="1:36" ht="25.5">
      <c r="A293" s="57"/>
      <c r="B293" s="122" t="s">
        <v>193</v>
      </c>
      <c r="C293" s="123">
        <v>1</v>
      </c>
      <c r="D293" s="168">
        <v>1.85</v>
      </c>
      <c r="E293" s="123">
        <v>1</v>
      </c>
      <c r="F293" s="198">
        <v>0.94</v>
      </c>
      <c r="G293" s="60">
        <f t="shared" ref="G293:H293" si="219">E293/C293%</f>
        <v>100</v>
      </c>
      <c r="H293" s="260">
        <f t="shared" si="219"/>
        <v>50.8108108108108</v>
      </c>
      <c r="I293" s="63">
        <f t="shared" si="210"/>
        <v>0</v>
      </c>
      <c r="J293" s="92">
        <f t="shared" si="210"/>
        <v>0.91000000000000014</v>
      </c>
      <c r="K293" s="122"/>
      <c r="L293" s="174">
        <f>J293</f>
        <v>0.91000000000000014</v>
      </c>
      <c r="M293" s="122"/>
      <c r="N293" s="171"/>
      <c r="O293" s="124">
        <f>17700/100000</f>
        <v>0.17699999999999999</v>
      </c>
      <c r="P293" s="176">
        <v>1</v>
      </c>
      <c r="Q293" s="171">
        <f t="shared" si="218"/>
        <v>2.1239999999999997</v>
      </c>
      <c r="R293" s="60">
        <f t="shared" si="212"/>
        <v>1</v>
      </c>
      <c r="S293" s="180">
        <f t="shared" si="214"/>
        <v>3.0339999999999998</v>
      </c>
      <c r="T293" s="180"/>
      <c r="U293" s="92">
        <f>L293</f>
        <v>0.91000000000000014</v>
      </c>
      <c r="V293" s="180"/>
      <c r="W293" s="92"/>
      <c r="X293" s="124">
        <v>0.1694</v>
      </c>
      <c r="Y293" s="176">
        <v>1</v>
      </c>
      <c r="Z293" s="171">
        <f t="shared" si="215"/>
        <v>2.0327999999999999</v>
      </c>
      <c r="AA293" s="180">
        <f>Y293</f>
        <v>1</v>
      </c>
      <c r="AB293" s="92">
        <f t="shared" si="216"/>
        <v>2.9428000000000001</v>
      </c>
      <c r="AC293" s="172"/>
      <c r="AD293" s="136" t="b">
        <f t="shared" si="176"/>
        <v>0</v>
      </c>
      <c r="AE293" s="136" t="b">
        <f t="shared" si="177"/>
        <v>1</v>
      </c>
    </row>
    <row r="294" spans="1:36">
      <c r="A294" s="57">
        <v>12.02</v>
      </c>
      <c r="B294" s="122" t="s">
        <v>194</v>
      </c>
      <c r="C294" s="123">
        <v>0</v>
      </c>
      <c r="D294" s="171">
        <v>0</v>
      </c>
      <c r="E294" s="123">
        <v>0</v>
      </c>
      <c r="F294" s="198">
        <v>0</v>
      </c>
      <c r="G294" s="60" t="e">
        <f t="shared" ref="G294:G297" si="220">E294/C294%</f>
        <v>#DIV/0!</v>
      </c>
      <c r="H294" s="260" t="e">
        <f t="shared" ref="H294:H297" si="221">F294/D294%</f>
        <v>#DIV/0!</v>
      </c>
      <c r="I294" s="63">
        <f t="shared" si="210"/>
        <v>0</v>
      </c>
      <c r="J294" s="92">
        <f t="shared" si="210"/>
        <v>0</v>
      </c>
      <c r="K294" s="122"/>
      <c r="L294" s="174"/>
      <c r="M294" s="122"/>
      <c r="N294" s="171"/>
      <c r="O294" s="113">
        <v>1</v>
      </c>
      <c r="P294" s="176">
        <v>1</v>
      </c>
      <c r="Q294" s="171">
        <f>O294*P294</f>
        <v>1</v>
      </c>
      <c r="R294" s="60">
        <f t="shared" si="212"/>
        <v>1</v>
      </c>
      <c r="S294" s="180">
        <f t="shared" si="214"/>
        <v>1</v>
      </c>
      <c r="T294" s="180"/>
      <c r="U294" s="92"/>
      <c r="V294" s="180"/>
      <c r="W294" s="92"/>
      <c r="X294" s="113">
        <v>1</v>
      </c>
      <c r="Y294" s="215"/>
      <c r="Z294" s="92">
        <f t="shared" ref="Z294:Z299" si="222">X294*Y294</f>
        <v>0</v>
      </c>
      <c r="AA294" s="180">
        <f t="shared" ref="AA294:AA299" si="223">Y294</f>
        <v>0</v>
      </c>
      <c r="AB294" s="92">
        <f t="shared" si="216"/>
        <v>0</v>
      </c>
      <c r="AC294" s="172"/>
      <c r="AD294" s="136" t="b">
        <f t="shared" si="176"/>
        <v>1</v>
      </c>
      <c r="AE294" s="136" t="b">
        <f t="shared" si="177"/>
        <v>1</v>
      </c>
    </row>
    <row r="295" spans="1:36">
      <c r="A295" s="57">
        <f>+A294+0.01</f>
        <v>12.03</v>
      </c>
      <c r="B295" s="122" t="s">
        <v>295</v>
      </c>
      <c r="C295" s="123">
        <v>0</v>
      </c>
      <c r="D295" s="171">
        <v>0</v>
      </c>
      <c r="E295" s="123">
        <v>0</v>
      </c>
      <c r="F295" s="198">
        <v>0</v>
      </c>
      <c r="G295" s="60" t="e">
        <f t="shared" si="220"/>
        <v>#DIV/0!</v>
      </c>
      <c r="H295" s="260" t="e">
        <f t="shared" si="221"/>
        <v>#DIV/0!</v>
      </c>
      <c r="I295" s="63">
        <f t="shared" si="210"/>
        <v>0</v>
      </c>
      <c r="J295" s="92">
        <f t="shared" si="210"/>
        <v>0</v>
      </c>
      <c r="K295" s="122"/>
      <c r="L295" s="174"/>
      <c r="M295" s="122"/>
      <c r="N295" s="171"/>
      <c r="O295" s="113">
        <v>1</v>
      </c>
      <c r="P295" s="176">
        <v>1</v>
      </c>
      <c r="Q295" s="171">
        <f t="shared" ref="Q295:Q299" si="224">O295*P295</f>
        <v>1</v>
      </c>
      <c r="R295" s="60">
        <f t="shared" si="212"/>
        <v>1</v>
      </c>
      <c r="S295" s="180">
        <f t="shared" si="214"/>
        <v>1</v>
      </c>
      <c r="T295" s="180"/>
      <c r="U295" s="92"/>
      <c r="V295" s="180"/>
      <c r="W295" s="92"/>
      <c r="X295" s="113">
        <v>1</v>
      </c>
      <c r="Y295" s="60"/>
      <c r="Z295" s="92">
        <f t="shared" si="222"/>
        <v>0</v>
      </c>
      <c r="AA295" s="180">
        <f t="shared" si="223"/>
        <v>0</v>
      </c>
      <c r="AB295" s="92">
        <f t="shared" si="216"/>
        <v>0</v>
      </c>
      <c r="AC295" s="172"/>
      <c r="AD295" s="136" t="b">
        <f t="shared" si="176"/>
        <v>1</v>
      </c>
      <c r="AE295" s="136" t="b">
        <f t="shared" si="177"/>
        <v>1</v>
      </c>
    </row>
    <row r="296" spans="1:36">
      <c r="A296" s="57">
        <f t="shared" ref="A296:A299" si="225">+A295+0.01</f>
        <v>12.04</v>
      </c>
      <c r="B296" s="62" t="s">
        <v>195</v>
      </c>
      <c r="C296" s="63">
        <v>1</v>
      </c>
      <c r="D296" s="92">
        <v>0.5</v>
      </c>
      <c r="E296" s="63">
        <v>0</v>
      </c>
      <c r="F296" s="180">
        <v>0</v>
      </c>
      <c r="G296" s="60">
        <f t="shared" si="220"/>
        <v>0</v>
      </c>
      <c r="H296" s="260">
        <f t="shared" si="221"/>
        <v>0</v>
      </c>
      <c r="I296" s="63">
        <f t="shared" si="210"/>
        <v>1</v>
      </c>
      <c r="J296" s="92">
        <f t="shared" si="210"/>
        <v>0.5</v>
      </c>
      <c r="K296" s="62"/>
      <c r="L296" s="167"/>
      <c r="M296" s="62"/>
      <c r="N296" s="92"/>
      <c r="O296" s="113">
        <v>0.5</v>
      </c>
      <c r="P296" s="60">
        <v>1</v>
      </c>
      <c r="Q296" s="171">
        <f t="shared" si="224"/>
        <v>0.5</v>
      </c>
      <c r="R296" s="60">
        <f t="shared" si="212"/>
        <v>1</v>
      </c>
      <c r="S296" s="180">
        <f t="shared" si="214"/>
        <v>0.5</v>
      </c>
      <c r="T296" s="180"/>
      <c r="U296" s="92"/>
      <c r="V296" s="180"/>
      <c r="W296" s="92"/>
      <c r="X296" s="113">
        <v>0.5</v>
      </c>
      <c r="Y296" s="176">
        <v>1</v>
      </c>
      <c r="Z296" s="92">
        <f t="shared" si="222"/>
        <v>0.5</v>
      </c>
      <c r="AA296" s="180">
        <f t="shared" si="223"/>
        <v>1</v>
      </c>
      <c r="AB296" s="92">
        <f t="shared" si="216"/>
        <v>0.5</v>
      </c>
      <c r="AC296" s="144"/>
      <c r="AD296" s="136" t="b">
        <f t="shared" si="176"/>
        <v>1</v>
      </c>
      <c r="AE296" s="136" t="b">
        <f t="shared" si="177"/>
        <v>1</v>
      </c>
    </row>
    <row r="297" spans="1:36">
      <c r="A297" s="57">
        <f t="shared" si="225"/>
        <v>12.049999999999999</v>
      </c>
      <c r="B297" s="122" t="s">
        <v>196</v>
      </c>
      <c r="C297" s="123">
        <v>1</v>
      </c>
      <c r="D297" s="171">
        <v>0.3</v>
      </c>
      <c r="E297" s="123">
        <v>0</v>
      </c>
      <c r="F297" s="198">
        <v>0</v>
      </c>
      <c r="G297" s="60">
        <f t="shared" si="220"/>
        <v>0</v>
      </c>
      <c r="H297" s="260">
        <f t="shared" si="221"/>
        <v>0</v>
      </c>
      <c r="I297" s="63">
        <f t="shared" si="210"/>
        <v>1</v>
      </c>
      <c r="J297" s="92">
        <f t="shared" si="210"/>
        <v>0.3</v>
      </c>
      <c r="K297" s="122"/>
      <c r="L297" s="174"/>
      <c r="M297" s="122"/>
      <c r="N297" s="171"/>
      <c r="O297" s="113">
        <v>0.3</v>
      </c>
      <c r="P297" s="176">
        <v>1</v>
      </c>
      <c r="Q297" s="171">
        <f t="shared" si="224"/>
        <v>0.3</v>
      </c>
      <c r="R297" s="60">
        <f t="shared" si="212"/>
        <v>1</v>
      </c>
      <c r="S297" s="180">
        <f t="shared" si="214"/>
        <v>0.3</v>
      </c>
      <c r="T297" s="180"/>
      <c r="U297" s="92"/>
      <c r="V297" s="180"/>
      <c r="W297" s="92"/>
      <c r="X297" s="113">
        <v>0.3</v>
      </c>
      <c r="Y297" s="215">
        <v>1</v>
      </c>
      <c r="Z297" s="92">
        <f t="shared" si="222"/>
        <v>0.3</v>
      </c>
      <c r="AA297" s="180">
        <f t="shared" si="223"/>
        <v>1</v>
      </c>
      <c r="AB297" s="92">
        <f t="shared" si="216"/>
        <v>0.3</v>
      </c>
      <c r="AC297" s="172"/>
      <c r="AD297" s="136" t="b">
        <f t="shared" si="176"/>
        <v>1</v>
      </c>
      <c r="AE297" s="136" t="b">
        <f t="shared" si="177"/>
        <v>1</v>
      </c>
    </row>
    <row r="298" spans="1:36">
      <c r="A298" s="57">
        <f t="shared" si="225"/>
        <v>12.059999999999999</v>
      </c>
      <c r="B298" s="122" t="s">
        <v>197</v>
      </c>
      <c r="C298" s="123"/>
      <c r="D298" s="174"/>
      <c r="E298" s="123"/>
      <c r="F298" s="198"/>
      <c r="G298" s="226"/>
      <c r="H298" s="104"/>
      <c r="I298" s="63">
        <f t="shared" si="210"/>
        <v>0</v>
      </c>
      <c r="J298" s="92">
        <f t="shared" si="210"/>
        <v>0</v>
      </c>
      <c r="K298" s="122"/>
      <c r="L298" s="174"/>
      <c r="M298" s="122"/>
      <c r="N298" s="171"/>
      <c r="O298" s="113">
        <v>0.1</v>
      </c>
      <c r="P298" s="176">
        <v>1</v>
      </c>
      <c r="Q298" s="171">
        <f t="shared" si="224"/>
        <v>0.1</v>
      </c>
      <c r="R298" s="60">
        <f t="shared" si="212"/>
        <v>1</v>
      </c>
      <c r="S298" s="180">
        <f t="shared" si="214"/>
        <v>0.1</v>
      </c>
      <c r="T298" s="180"/>
      <c r="U298" s="92"/>
      <c r="V298" s="180"/>
      <c r="W298" s="92"/>
      <c r="X298" s="113">
        <v>0.1</v>
      </c>
      <c r="Y298" s="215"/>
      <c r="Z298" s="92">
        <f t="shared" si="222"/>
        <v>0</v>
      </c>
      <c r="AA298" s="180">
        <f t="shared" si="223"/>
        <v>0</v>
      </c>
      <c r="AB298" s="92">
        <f t="shared" si="216"/>
        <v>0</v>
      </c>
      <c r="AC298" s="172"/>
      <c r="AD298" s="136" t="b">
        <f t="shared" si="176"/>
        <v>1</v>
      </c>
      <c r="AE298" s="136" t="b">
        <f t="shared" si="177"/>
        <v>1</v>
      </c>
    </row>
    <row r="299" spans="1:36">
      <c r="A299" s="57">
        <f t="shared" si="225"/>
        <v>12.069999999999999</v>
      </c>
      <c r="B299" s="64" t="s">
        <v>198</v>
      </c>
      <c r="C299" s="63"/>
      <c r="D299" s="180"/>
      <c r="E299" s="63"/>
      <c r="F299" s="180"/>
      <c r="G299" s="215"/>
      <c r="H299" s="260"/>
      <c r="I299" s="63"/>
      <c r="J299" s="92"/>
      <c r="K299" s="64"/>
      <c r="L299" s="180"/>
      <c r="M299" s="64"/>
      <c r="N299" s="92"/>
      <c r="O299" s="113">
        <v>0.1</v>
      </c>
      <c r="P299" s="60">
        <v>1</v>
      </c>
      <c r="Q299" s="171">
        <f t="shared" si="224"/>
        <v>0.1</v>
      </c>
      <c r="R299" s="60">
        <f t="shared" si="212"/>
        <v>1</v>
      </c>
      <c r="S299" s="180">
        <f t="shared" si="214"/>
        <v>0.1</v>
      </c>
      <c r="T299" s="180"/>
      <c r="U299" s="92"/>
      <c r="V299" s="180"/>
      <c r="W299" s="92"/>
      <c r="X299" s="113">
        <v>0.1</v>
      </c>
      <c r="Y299" s="215"/>
      <c r="Z299" s="92">
        <f t="shared" si="222"/>
        <v>0</v>
      </c>
      <c r="AA299" s="180">
        <f t="shared" si="223"/>
        <v>0</v>
      </c>
      <c r="AB299" s="92">
        <f t="shared" si="216"/>
        <v>0</v>
      </c>
      <c r="AC299" s="145"/>
      <c r="AD299" s="136" t="b">
        <f t="shared" si="176"/>
        <v>1</v>
      </c>
      <c r="AE299" s="136" t="b">
        <f t="shared" si="177"/>
        <v>1</v>
      </c>
    </row>
    <row r="300" spans="1:36" s="283" customFormat="1">
      <c r="A300" s="265"/>
      <c r="B300" s="302" t="s">
        <v>109</v>
      </c>
      <c r="C300" s="304">
        <f>SUM(C289:C299)</f>
        <v>9</v>
      </c>
      <c r="D300" s="308">
        <f>SUM(D289:D299)</f>
        <v>20.6</v>
      </c>
      <c r="E300" s="304">
        <f>SUM(E289:E299)</f>
        <v>7</v>
      </c>
      <c r="F300" s="308">
        <f>SUM(F289:F299)</f>
        <v>4.7799999999999994</v>
      </c>
      <c r="G300" s="328" t="e">
        <f t="shared" ref="G300:AE300" si="226">SUM(G289:G299)</f>
        <v>#DIV/0!</v>
      </c>
      <c r="H300" s="310" t="e">
        <f t="shared" si="226"/>
        <v>#DIV/0!</v>
      </c>
      <c r="I300" s="304">
        <f t="shared" si="226"/>
        <v>2</v>
      </c>
      <c r="J300" s="308">
        <f t="shared" si="226"/>
        <v>15.82</v>
      </c>
      <c r="K300" s="304">
        <f t="shared" si="226"/>
        <v>5</v>
      </c>
      <c r="L300" s="308">
        <f>SUM(L289:L299)</f>
        <v>9.4719999999999995</v>
      </c>
      <c r="M300" s="304">
        <f t="shared" si="226"/>
        <v>0</v>
      </c>
      <c r="N300" s="308">
        <f>SUM(N289:N299)</f>
        <v>0</v>
      </c>
      <c r="O300" s="310">
        <f t="shared" si="226"/>
        <v>4.0375999999999994</v>
      </c>
      <c r="P300" s="304">
        <f t="shared" si="226"/>
        <v>16</v>
      </c>
      <c r="Q300" s="308">
        <f>SUM(Q289:Q299)</f>
        <v>32.303999999999995</v>
      </c>
      <c r="R300" s="304">
        <f t="shared" si="226"/>
        <v>16</v>
      </c>
      <c r="S300" s="308">
        <f>SUM(S289:S299)</f>
        <v>41.776000000000003</v>
      </c>
      <c r="T300" s="304">
        <f t="shared" si="226"/>
        <v>0</v>
      </c>
      <c r="U300" s="308">
        <f>SUM(U289:U299)</f>
        <v>9.4719999999999995</v>
      </c>
      <c r="V300" s="304">
        <f t="shared" si="226"/>
        <v>0</v>
      </c>
      <c r="W300" s="308">
        <f>SUM(W289:W299)</f>
        <v>0</v>
      </c>
      <c r="X300" s="310">
        <f t="shared" ref="X300" si="227">SUM(X289:X299)</f>
        <v>3.9693999999999998</v>
      </c>
      <c r="Y300" s="328">
        <f t="shared" ref="Y300:AA300" si="228">SUM(Y289:Y299)</f>
        <v>9</v>
      </c>
      <c r="Z300" s="308">
        <f>SUM(Z289:Z299)</f>
        <v>22.580000000000002</v>
      </c>
      <c r="AA300" s="304">
        <f t="shared" si="228"/>
        <v>9</v>
      </c>
      <c r="AB300" s="308">
        <f>SUM(AB289:AB299)</f>
        <v>32.052</v>
      </c>
      <c r="AC300" s="308">
        <f t="shared" si="226"/>
        <v>0</v>
      </c>
      <c r="AD300" s="304">
        <f t="shared" si="226"/>
        <v>0</v>
      </c>
      <c r="AE300" s="308">
        <f t="shared" si="226"/>
        <v>0</v>
      </c>
      <c r="AG300" s="304">
        <f t="shared" ref="AG300:AJ300" si="229">SUM(AG289:AG299)</f>
        <v>0</v>
      </c>
      <c r="AH300" s="308">
        <f t="shared" si="229"/>
        <v>0</v>
      </c>
      <c r="AI300" s="304">
        <f t="shared" si="229"/>
        <v>0</v>
      </c>
      <c r="AJ300" s="308">
        <f t="shared" si="229"/>
        <v>0</v>
      </c>
    </row>
    <row r="301" spans="1:36" ht="25.5">
      <c r="A301" s="60">
        <v>13</v>
      </c>
      <c r="B301" s="58" t="s">
        <v>199</v>
      </c>
      <c r="C301" s="54"/>
      <c r="D301" s="169"/>
      <c r="E301" s="54"/>
      <c r="F301" s="181"/>
      <c r="G301" s="213"/>
      <c r="H301" s="258"/>
      <c r="I301" s="54"/>
      <c r="J301" s="52"/>
      <c r="K301" s="58"/>
      <c r="L301" s="169"/>
      <c r="M301" s="58"/>
      <c r="N301" s="52"/>
      <c r="O301" s="53"/>
      <c r="P301" s="54"/>
      <c r="Q301" s="52"/>
      <c r="R301" s="54"/>
      <c r="S301" s="181"/>
      <c r="T301" s="181"/>
      <c r="U301" s="52"/>
      <c r="V301" s="181"/>
      <c r="W301" s="52"/>
      <c r="X301" s="258"/>
      <c r="Y301" s="222"/>
      <c r="Z301" s="52"/>
      <c r="AA301" s="181"/>
      <c r="AB301" s="52"/>
      <c r="AC301" s="140"/>
      <c r="AD301" s="136" t="b">
        <f t="shared" si="176"/>
        <v>1</v>
      </c>
      <c r="AE301" s="136" t="b">
        <f t="shared" si="177"/>
        <v>1</v>
      </c>
    </row>
    <row r="302" spans="1:36" ht="16.5" customHeight="1">
      <c r="A302" s="57">
        <v>13.01</v>
      </c>
      <c r="B302" s="62" t="s">
        <v>200</v>
      </c>
      <c r="C302" s="63">
        <v>0</v>
      </c>
      <c r="D302" s="92">
        <v>0</v>
      </c>
      <c r="E302" s="63">
        <v>0</v>
      </c>
      <c r="F302" s="180">
        <v>0</v>
      </c>
      <c r="G302" s="214"/>
      <c r="H302" s="260"/>
      <c r="I302" s="63">
        <f>C302-E302</f>
        <v>0</v>
      </c>
      <c r="J302" s="92">
        <f>D302-F302</f>
        <v>0</v>
      </c>
      <c r="K302" s="62"/>
      <c r="L302" s="167"/>
      <c r="M302" s="62"/>
      <c r="N302" s="92"/>
      <c r="O302" s="179">
        <f>30360/100000</f>
        <v>0.30359999999999998</v>
      </c>
      <c r="P302" s="63">
        <v>3</v>
      </c>
      <c r="Q302" s="92">
        <f>O302*P302*12</f>
        <v>10.929599999999999</v>
      </c>
      <c r="R302" s="60">
        <f t="shared" ref="R302:R308" si="230">P302</f>
        <v>3</v>
      </c>
      <c r="S302" s="180">
        <f>L302+N302+Q302</f>
        <v>10.929599999999999</v>
      </c>
      <c r="T302" s="180"/>
      <c r="U302" s="92"/>
      <c r="V302" s="180"/>
      <c r="W302" s="92"/>
      <c r="X302" s="179">
        <v>0.29039999999999999</v>
      </c>
      <c r="Y302" s="215"/>
      <c r="Z302" s="92">
        <f>X302*Y302*12</f>
        <v>0</v>
      </c>
      <c r="AA302" s="180">
        <f t="shared" ref="AA302:AA308" si="231">Y302</f>
        <v>0</v>
      </c>
      <c r="AB302" s="92">
        <f>U302+W302+Z302</f>
        <v>0</v>
      </c>
      <c r="AC302" s="144"/>
      <c r="AD302" s="136" t="b">
        <f t="shared" si="176"/>
        <v>0</v>
      </c>
      <c r="AE302" s="136" t="b">
        <f t="shared" si="177"/>
        <v>1</v>
      </c>
    </row>
    <row r="303" spans="1:36">
      <c r="A303" s="57">
        <f t="shared" ref="A303:A308" si="232">+A302+0.01</f>
        <v>13.02</v>
      </c>
      <c r="B303" s="122" t="s">
        <v>194</v>
      </c>
      <c r="C303" s="123"/>
      <c r="D303" s="171"/>
      <c r="E303" s="123"/>
      <c r="F303" s="198"/>
      <c r="G303" s="226"/>
      <c r="H303" s="104"/>
      <c r="I303" s="123"/>
      <c r="J303" s="171"/>
      <c r="K303" s="122"/>
      <c r="L303" s="174"/>
      <c r="M303" s="122"/>
      <c r="N303" s="171"/>
      <c r="O303" s="113">
        <v>0.1</v>
      </c>
      <c r="P303" s="63">
        <v>3</v>
      </c>
      <c r="Q303" s="171">
        <f>O303*P303</f>
        <v>0.30000000000000004</v>
      </c>
      <c r="R303" s="60">
        <f t="shared" si="230"/>
        <v>3</v>
      </c>
      <c r="S303" s="180">
        <f t="shared" ref="S303:S308" si="233">L303+N303+Q303</f>
        <v>0.30000000000000004</v>
      </c>
      <c r="T303" s="180"/>
      <c r="U303" s="92"/>
      <c r="V303" s="180"/>
      <c r="W303" s="92"/>
      <c r="X303" s="113">
        <v>0.1</v>
      </c>
      <c r="Y303" s="215"/>
      <c r="Z303" s="92">
        <f t="shared" ref="Z303:Z308" si="234">X303*Y303</f>
        <v>0</v>
      </c>
      <c r="AA303" s="180">
        <f t="shared" si="231"/>
        <v>0</v>
      </c>
      <c r="AB303" s="92">
        <f t="shared" ref="AB303:AB308" si="235">U303+W303+Z303</f>
        <v>0</v>
      </c>
      <c r="AC303" s="172"/>
      <c r="AD303" s="136" t="b">
        <f t="shared" si="176"/>
        <v>1</v>
      </c>
      <c r="AE303" s="136" t="b">
        <f t="shared" si="177"/>
        <v>1</v>
      </c>
    </row>
    <row r="304" spans="1:36">
      <c r="A304" s="57">
        <f t="shared" si="232"/>
        <v>13.03</v>
      </c>
      <c r="B304" s="122" t="s">
        <v>295</v>
      </c>
      <c r="C304" s="123"/>
      <c r="D304" s="171"/>
      <c r="E304" s="123"/>
      <c r="F304" s="198"/>
      <c r="G304" s="226"/>
      <c r="H304" s="104"/>
      <c r="I304" s="123"/>
      <c r="J304" s="171"/>
      <c r="K304" s="122"/>
      <c r="L304" s="174"/>
      <c r="M304" s="122"/>
      <c r="N304" s="171"/>
      <c r="O304" s="113">
        <v>0.1</v>
      </c>
      <c r="P304" s="63">
        <v>3</v>
      </c>
      <c r="Q304" s="171">
        <f t="shared" ref="Q304:Q308" si="236">O304*P304</f>
        <v>0.30000000000000004</v>
      </c>
      <c r="R304" s="60">
        <f t="shared" si="230"/>
        <v>3</v>
      </c>
      <c r="S304" s="180">
        <f t="shared" si="233"/>
        <v>0.30000000000000004</v>
      </c>
      <c r="T304" s="180"/>
      <c r="U304" s="92"/>
      <c r="V304" s="180"/>
      <c r="W304" s="92"/>
      <c r="X304" s="113">
        <v>0.1</v>
      </c>
      <c r="Y304" s="215"/>
      <c r="Z304" s="92">
        <f t="shared" si="234"/>
        <v>0</v>
      </c>
      <c r="AA304" s="180">
        <f t="shared" si="231"/>
        <v>0</v>
      </c>
      <c r="AB304" s="92">
        <f t="shared" si="235"/>
        <v>0</v>
      </c>
      <c r="AC304" s="172"/>
      <c r="AD304" s="136" t="b">
        <f t="shared" si="176"/>
        <v>1</v>
      </c>
      <c r="AE304" s="136" t="b">
        <f t="shared" si="177"/>
        <v>1</v>
      </c>
    </row>
    <row r="305" spans="1:36">
      <c r="A305" s="57">
        <f t="shared" si="232"/>
        <v>13.04</v>
      </c>
      <c r="B305" s="62" t="s">
        <v>195</v>
      </c>
      <c r="C305" s="63">
        <v>3</v>
      </c>
      <c r="D305" s="92">
        <v>0.3</v>
      </c>
      <c r="E305" s="63">
        <v>0</v>
      </c>
      <c r="F305" s="180">
        <v>0</v>
      </c>
      <c r="G305" s="214"/>
      <c r="H305" s="260"/>
      <c r="I305" s="63">
        <f>C305-E305</f>
        <v>3</v>
      </c>
      <c r="J305" s="92">
        <f>D305-F305</f>
        <v>0.3</v>
      </c>
      <c r="K305" s="62"/>
      <c r="L305" s="167"/>
      <c r="M305" s="62"/>
      <c r="N305" s="92"/>
      <c r="O305" s="113">
        <v>0.1</v>
      </c>
      <c r="P305" s="63">
        <v>3</v>
      </c>
      <c r="Q305" s="171">
        <f t="shared" si="236"/>
        <v>0.30000000000000004</v>
      </c>
      <c r="R305" s="60">
        <f t="shared" si="230"/>
        <v>3</v>
      </c>
      <c r="S305" s="180">
        <f t="shared" si="233"/>
        <v>0.30000000000000004</v>
      </c>
      <c r="T305" s="180"/>
      <c r="U305" s="92"/>
      <c r="V305" s="180"/>
      <c r="W305" s="92"/>
      <c r="X305" s="113">
        <v>0.1</v>
      </c>
      <c r="Y305" s="363">
        <v>3</v>
      </c>
      <c r="Z305" s="92">
        <f t="shared" si="234"/>
        <v>0.30000000000000004</v>
      </c>
      <c r="AA305" s="180">
        <f t="shared" si="231"/>
        <v>3</v>
      </c>
      <c r="AB305" s="92">
        <f t="shared" si="235"/>
        <v>0.30000000000000004</v>
      </c>
      <c r="AC305" s="144"/>
      <c r="AD305" s="136" t="b">
        <f t="shared" si="176"/>
        <v>1</v>
      </c>
      <c r="AE305" s="136" t="b">
        <f t="shared" si="177"/>
        <v>1</v>
      </c>
    </row>
    <row r="306" spans="1:36">
      <c r="A306" s="57">
        <f t="shared" si="232"/>
        <v>13.049999999999999</v>
      </c>
      <c r="B306" s="122" t="s">
        <v>201</v>
      </c>
      <c r="C306" s="123">
        <v>3</v>
      </c>
      <c r="D306" s="171">
        <v>0.36</v>
      </c>
      <c r="E306" s="123">
        <v>0</v>
      </c>
      <c r="F306" s="198">
        <v>0</v>
      </c>
      <c r="G306" s="226"/>
      <c r="H306" s="104"/>
      <c r="I306" s="63">
        <f>C306-E306</f>
        <v>3</v>
      </c>
      <c r="J306" s="92">
        <f>D306-F306</f>
        <v>0.36</v>
      </c>
      <c r="K306" s="122"/>
      <c r="L306" s="174"/>
      <c r="M306" s="122"/>
      <c r="N306" s="171"/>
      <c r="O306" s="113">
        <f>0.01*12</f>
        <v>0.12</v>
      </c>
      <c r="P306" s="63">
        <v>3</v>
      </c>
      <c r="Q306" s="171">
        <f t="shared" si="236"/>
        <v>0.36</v>
      </c>
      <c r="R306" s="60">
        <f t="shared" si="230"/>
        <v>3</v>
      </c>
      <c r="S306" s="180">
        <f t="shared" si="233"/>
        <v>0.36</v>
      </c>
      <c r="T306" s="180"/>
      <c r="U306" s="92"/>
      <c r="V306" s="180"/>
      <c r="W306" s="92"/>
      <c r="X306" s="113">
        <f>0.01*12</f>
        <v>0.12</v>
      </c>
      <c r="Y306" s="363">
        <v>3</v>
      </c>
      <c r="Z306" s="92">
        <f t="shared" si="234"/>
        <v>0.36</v>
      </c>
      <c r="AA306" s="180">
        <f t="shared" si="231"/>
        <v>3</v>
      </c>
      <c r="AB306" s="92">
        <f t="shared" si="235"/>
        <v>0.36</v>
      </c>
      <c r="AC306" s="172"/>
      <c r="AD306" s="136" t="b">
        <f t="shared" si="176"/>
        <v>1</v>
      </c>
      <c r="AE306" s="136" t="b">
        <f t="shared" si="177"/>
        <v>1</v>
      </c>
    </row>
    <row r="307" spans="1:36">
      <c r="A307" s="57">
        <f t="shared" si="232"/>
        <v>13.059999999999999</v>
      </c>
      <c r="B307" s="122" t="s">
        <v>197</v>
      </c>
      <c r="C307" s="123"/>
      <c r="D307" s="174"/>
      <c r="E307" s="123"/>
      <c r="F307" s="198"/>
      <c r="G307" s="226"/>
      <c r="H307" s="104"/>
      <c r="I307" s="123"/>
      <c r="J307" s="171"/>
      <c r="K307" s="122"/>
      <c r="L307" s="174"/>
      <c r="M307" s="122"/>
      <c r="N307" s="171"/>
      <c r="O307" s="113">
        <v>0.03</v>
      </c>
      <c r="P307" s="63">
        <v>3</v>
      </c>
      <c r="Q307" s="171">
        <f t="shared" si="236"/>
        <v>0.09</v>
      </c>
      <c r="R307" s="60">
        <f t="shared" si="230"/>
        <v>3</v>
      </c>
      <c r="S307" s="180">
        <f t="shared" si="233"/>
        <v>0.09</v>
      </c>
      <c r="T307" s="180"/>
      <c r="U307" s="92"/>
      <c r="V307" s="180"/>
      <c r="W307" s="92"/>
      <c r="X307" s="113">
        <v>0.03</v>
      </c>
      <c r="Y307" s="215"/>
      <c r="Z307" s="92">
        <f t="shared" si="234"/>
        <v>0</v>
      </c>
      <c r="AA307" s="180">
        <f t="shared" si="231"/>
        <v>0</v>
      </c>
      <c r="AB307" s="92">
        <f t="shared" si="235"/>
        <v>0</v>
      </c>
      <c r="AC307" s="172"/>
      <c r="AD307" s="136" t="b">
        <f t="shared" si="176"/>
        <v>1</v>
      </c>
      <c r="AE307" s="136" t="b">
        <f t="shared" si="177"/>
        <v>1</v>
      </c>
    </row>
    <row r="308" spans="1:36">
      <c r="A308" s="57">
        <f t="shared" si="232"/>
        <v>13.069999999999999</v>
      </c>
      <c r="B308" s="64" t="s">
        <v>198</v>
      </c>
      <c r="C308" s="63"/>
      <c r="D308" s="180"/>
      <c r="E308" s="63"/>
      <c r="F308" s="180"/>
      <c r="G308" s="215"/>
      <c r="H308" s="260"/>
      <c r="I308" s="63"/>
      <c r="J308" s="92"/>
      <c r="K308" s="64"/>
      <c r="L308" s="180"/>
      <c r="M308" s="64"/>
      <c r="N308" s="92"/>
      <c r="O308" s="113">
        <v>0.02</v>
      </c>
      <c r="P308" s="63">
        <v>3</v>
      </c>
      <c r="Q308" s="171">
        <f t="shared" si="236"/>
        <v>0.06</v>
      </c>
      <c r="R308" s="60">
        <f t="shared" si="230"/>
        <v>3</v>
      </c>
      <c r="S308" s="180">
        <f t="shared" si="233"/>
        <v>0.06</v>
      </c>
      <c r="T308" s="180"/>
      <c r="U308" s="92"/>
      <c r="V308" s="180"/>
      <c r="W308" s="92"/>
      <c r="X308" s="113">
        <v>0.02</v>
      </c>
      <c r="Y308" s="215"/>
      <c r="Z308" s="92">
        <f t="shared" si="234"/>
        <v>0</v>
      </c>
      <c r="AA308" s="180">
        <f t="shared" si="231"/>
        <v>0</v>
      </c>
      <c r="AB308" s="92">
        <f t="shared" si="235"/>
        <v>0</v>
      </c>
      <c r="AC308" s="145"/>
      <c r="AD308" s="136" t="b">
        <f t="shared" si="176"/>
        <v>1</v>
      </c>
      <c r="AE308" s="136" t="b">
        <f t="shared" si="177"/>
        <v>1</v>
      </c>
    </row>
    <row r="309" spans="1:36" s="283" customFormat="1">
      <c r="A309" s="265"/>
      <c r="B309" s="302" t="s">
        <v>109</v>
      </c>
      <c r="C309" s="304">
        <f>SUM(C302:C308)</f>
        <v>6</v>
      </c>
      <c r="D309" s="308">
        <f>SUM(D302:D308)</f>
        <v>0.65999999999999992</v>
      </c>
      <c r="E309" s="304">
        <f>SUM(E302:E308)</f>
        <v>0</v>
      </c>
      <c r="F309" s="308">
        <f>SUM(F302:F308)</f>
        <v>0</v>
      </c>
      <c r="G309" s="328">
        <f t="shared" ref="G309:AJ309" si="237">SUM(G302:G308)</f>
        <v>0</v>
      </c>
      <c r="H309" s="310">
        <f t="shared" si="237"/>
        <v>0</v>
      </c>
      <c r="I309" s="304">
        <f t="shared" si="237"/>
        <v>6</v>
      </c>
      <c r="J309" s="308">
        <f t="shared" si="237"/>
        <v>0.65999999999999992</v>
      </c>
      <c r="K309" s="304">
        <f t="shared" si="237"/>
        <v>0</v>
      </c>
      <c r="L309" s="308">
        <f>SUM(L302:L308)</f>
        <v>0</v>
      </c>
      <c r="M309" s="304">
        <f t="shared" si="237"/>
        <v>0</v>
      </c>
      <c r="N309" s="308">
        <f>SUM(N302:N308)</f>
        <v>0</v>
      </c>
      <c r="O309" s="310">
        <f t="shared" si="237"/>
        <v>0.77359999999999995</v>
      </c>
      <c r="P309" s="304">
        <f t="shared" si="237"/>
        <v>21</v>
      </c>
      <c r="Q309" s="308">
        <f>SUM(Q302:Q308)</f>
        <v>12.339600000000001</v>
      </c>
      <c r="R309" s="304">
        <f t="shared" si="237"/>
        <v>21</v>
      </c>
      <c r="S309" s="308">
        <f>SUM(S302:S308)</f>
        <v>12.339600000000001</v>
      </c>
      <c r="T309" s="304">
        <f t="shared" si="237"/>
        <v>0</v>
      </c>
      <c r="U309" s="308">
        <f>SUM(U302:U308)</f>
        <v>0</v>
      </c>
      <c r="V309" s="304">
        <f t="shared" si="237"/>
        <v>0</v>
      </c>
      <c r="W309" s="308">
        <f>SUM(W302:W308)</f>
        <v>0</v>
      </c>
      <c r="X309" s="310">
        <f t="shared" ref="X309" si="238">SUM(X302:X308)</f>
        <v>0.76039999999999996</v>
      </c>
      <c r="Y309" s="328">
        <f t="shared" ref="Y309:AA309" si="239">SUM(Y302:Y308)</f>
        <v>6</v>
      </c>
      <c r="Z309" s="308">
        <f>SUM(Z302:Z308)</f>
        <v>0.66</v>
      </c>
      <c r="AA309" s="304">
        <f t="shared" si="239"/>
        <v>6</v>
      </c>
      <c r="AB309" s="308">
        <f>SUM(AB302:AB308)</f>
        <v>0.66</v>
      </c>
      <c r="AC309" s="308">
        <f t="shared" si="237"/>
        <v>0</v>
      </c>
      <c r="AD309" s="304">
        <f t="shared" si="237"/>
        <v>0</v>
      </c>
      <c r="AE309" s="308">
        <f t="shared" si="237"/>
        <v>0</v>
      </c>
      <c r="AG309" s="304">
        <f t="shared" si="237"/>
        <v>0</v>
      </c>
      <c r="AH309" s="308">
        <f t="shared" si="237"/>
        <v>0</v>
      </c>
      <c r="AI309" s="304">
        <f t="shared" si="237"/>
        <v>0</v>
      </c>
      <c r="AJ309" s="308">
        <f t="shared" si="237"/>
        <v>0</v>
      </c>
    </row>
    <row r="310" spans="1:36" ht="25.5">
      <c r="A310" s="60">
        <v>14</v>
      </c>
      <c r="B310" s="58" t="s">
        <v>202</v>
      </c>
      <c r="C310" s="54"/>
      <c r="D310" s="169"/>
      <c r="E310" s="54"/>
      <c r="F310" s="181"/>
      <c r="G310" s="213"/>
      <c r="H310" s="258"/>
      <c r="I310" s="54"/>
      <c r="J310" s="52"/>
      <c r="K310" s="58"/>
      <c r="L310" s="169"/>
      <c r="M310" s="58"/>
      <c r="N310" s="52"/>
      <c r="O310" s="139"/>
      <c r="P310" s="54"/>
      <c r="Q310" s="52"/>
      <c r="R310" s="54"/>
      <c r="S310" s="181"/>
      <c r="T310" s="181"/>
      <c r="U310" s="52"/>
      <c r="V310" s="181"/>
      <c r="W310" s="52"/>
      <c r="X310" s="139"/>
      <c r="Y310" s="222"/>
      <c r="Z310" s="52"/>
      <c r="AA310" s="181"/>
      <c r="AB310" s="52"/>
      <c r="AC310" s="140"/>
      <c r="AD310" s="136" t="b">
        <f t="shared" si="176"/>
        <v>1</v>
      </c>
      <c r="AE310" s="136" t="b">
        <f t="shared" si="177"/>
        <v>1</v>
      </c>
    </row>
    <row r="311" spans="1:36" ht="25.5">
      <c r="A311" s="57">
        <v>14.01</v>
      </c>
      <c r="B311" s="62" t="s">
        <v>203</v>
      </c>
      <c r="C311" s="63"/>
      <c r="D311" s="167"/>
      <c r="E311" s="63"/>
      <c r="F311" s="180"/>
      <c r="G311" s="214"/>
      <c r="H311" s="260"/>
      <c r="I311" s="63"/>
      <c r="J311" s="92"/>
      <c r="K311" s="62"/>
      <c r="L311" s="167"/>
      <c r="M311" s="62"/>
      <c r="N311" s="92"/>
      <c r="O311" s="143"/>
      <c r="P311" s="63"/>
      <c r="Q311" s="92"/>
      <c r="R311" s="63"/>
      <c r="S311" s="180"/>
      <c r="T311" s="180"/>
      <c r="U311" s="92"/>
      <c r="V311" s="180"/>
      <c r="W311" s="92"/>
      <c r="X311" s="143"/>
      <c r="Y311" s="215"/>
      <c r="Z311" s="92"/>
      <c r="AA311" s="180"/>
      <c r="AB311" s="92"/>
      <c r="AC311" s="144"/>
      <c r="AD311" s="136" t="b">
        <f t="shared" si="176"/>
        <v>1</v>
      </c>
      <c r="AE311" s="136" t="b">
        <f t="shared" si="177"/>
        <v>1</v>
      </c>
    </row>
    <row r="312" spans="1:36">
      <c r="A312" s="57"/>
      <c r="B312" s="62" t="s">
        <v>204</v>
      </c>
      <c r="C312" s="63">
        <v>1</v>
      </c>
      <c r="D312" s="92">
        <v>0</v>
      </c>
      <c r="E312" s="63"/>
      <c r="F312" s="180"/>
      <c r="G312" s="214"/>
      <c r="H312" s="260"/>
      <c r="I312" s="63">
        <f>C312-E312</f>
        <v>1</v>
      </c>
      <c r="J312" s="92">
        <f>D312-F312</f>
        <v>0</v>
      </c>
      <c r="K312" s="62"/>
      <c r="L312" s="167"/>
      <c r="M312" s="62"/>
      <c r="N312" s="92"/>
      <c r="O312" s="60"/>
      <c r="P312" s="63"/>
      <c r="Q312" s="92">
        <v>50</v>
      </c>
      <c r="R312" s="60">
        <f t="shared" ref="R312" si="240">P312</f>
        <v>0</v>
      </c>
      <c r="S312" s="180">
        <f>L312+N312+Q312</f>
        <v>50</v>
      </c>
      <c r="T312" s="180"/>
      <c r="U312" s="92"/>
      <c r="V312" s="180"/>
      <c r="W312" s="92"/>
      <c r="X312" s="60"/>
      <c r="Y312" s="215"/>
      <c r="Z312" s="92">
        <v>50</v>
      </c>
      <c r="AA312" s="180">
        <f t="shared" ref="AA312:AA313" si="241">Y312</f>
        <v>0</v>
      </c>
      <c r="AB312" s="92">
        <f t="shared" ref="AB312:AB313" si="242">U312+W312+Z312</f>
        <v>50</v>
      </c>
      <c r="AC312" s="144"/>
      <c r="AD312" s="136" t="b">
        <f t="shared" si="176"/>
        <v>0</v>
      </c>
      <c r="AE312" s="136" t="b">
        <f t="shared" si="177"/>
        <v>1</v>
      </c>
    </row>
    <row r="313" spans="1:36">
      <c r="A313" s="57"/>
      <c r="B313" s="62" t="s">
        <v>205</v>
      </c>
      <c r="C313" s="63">
        <v>112</v>
      </c>
      <c r="D313" s="180">
        <v>30.74</v>
      </c>
      <c r="E313" s="63">
        <v>112</v>
      </c>
      <c r="F313" s="180">
        <v>0</v>
      </c>
      <c r="G313" s="214"/>
      <c r="H313" s="260"/>
      <c r="I313" s="63">
        <f>C313-E313</f>
        <v>0</v>
      </c>
      <c r="J313" s="92">
        <f>D313-F313</f>
        <v>30.74</v>
      </c>
      <c r="K313" s="62"/>
      <c r="L313" s="167">
        <v>2.4500000000000002</v>
      </c>
      <c r="M313" s="62"/>
      <c r="N313" s="92"/>
      <c r="O313" s="60"/>
      <c r="P313" s="63"/>
      <c r="Q313" s="92"/>
      <c r="R313" s="60">
        <f t="shared" ref="R313" si="243">P313</f>
        <v>0</v>
      </c>
      <c r="S313" s="180">
        <f>L313+N313+Q313</f>
        <v>2.4500000000000002</v>
      </c>
      <c r="T313" s="180"/>
      <c r="U313" s="92">
        <v>2.4500000000000002</v>
      </c>
      <c r="V313" s="180"/>
      <c r="W313" s="92"/>
      <c r="X313" s="60"/>
      <c r="Y313" s="215"/>
      <c r="Z313" s="92">
        <f t="shared" ref="Z313" si="244">X313*Y313</f>
        <v>0</v>
      </c>
      <c r="AA313" s="180">
        <f t="shared" si="241"/>
        <v>0</v>
      </c>
      <c r="AB313" s="92">
        <f t="shared" si="242"/>
        <v>2.4500000000000002</v>
      </c>
      <c r="AC313" s="144"/>
      <c r="AD313" s="136" t="b">
        <f t="shared" si="176"/>
        <v>1</v>
      </c>
      <c r="AE313" s="136" t="b">
        <f t="shared" si="177"/>
        <v>1</v>
      </c>
    </row>
    <row r="314" spans="1:36" s="283" customFormat="1">
      <c r="A314" s="265"/>
      <c r="B314" s="302" t="s">
        <v>107</v>
      </c>
      <c r="C314" s="304">
        <f>C312+C313</f>
        <v>113</v>
      </c>
      <c r="D314" s="305">
        <f>D312+D313</f>
        <v>30.74</v>
      </c>
      <c r="E314" s="304">
        <f>E312+E313</f>
        <v>112</v>
      </c>
      <c r="F314" s="305">
        <f>F312+F313</f>
        <v>0</v>
      </c>
      <c r="G314" s="328">
        <f t="shared" ref="G314:H314" si="245">SUM(G312:G313)</f>
        <v>0</v>
      </c>
      <c r="H314" s="310">
        <f t="shared" si="245"/>
        <v>0</v>
      </c>
      <c r="I314" s="304">
        <f t="shared" ref="I314:M314" si="246">I312+I313</f>
        <v>1</v>
      </c>
      <c r="J314" s="305">
        <f t="shared" si="246"/>
        <v>30.74</v>
      </c>
      <c r="K314" s="304">
        <f t="shared" si="246"/>
        <v>0</v>
      </c>
      <c r="L314" s="305">
        <f>SUM(L312:L313)</f>
        <v>2.4500000000000002</v>
      </c>
      <c r="M314" s="304">
        <f t="shared" si="246"/>
        <v>0</v>
      </c>
      <c r="N314" s="305">
        <f>SUM(N312:N313)</f>
        <v>0</v>
      </c>
      <c r="O314" s="310"/>
      <c r="P314" s="304">
        <f t="shared" ref="P314:V314" si="247">P312+P313</f>
        <v>0</v>
      </c>
      <c r="Q314" s="305">
        <f>SUM(Q312:Q313)</f>
        <v>50</v>
      </c>
      <c r="R314" s="304">
        <f t="shared" si="247"/>
        <v>0</v>
      </c>
      <c r="S314" s="305">
        <f>SUM(S312:S313)</f>
        <v>52.45</v>
      </c>
      <c r="T314" s="304">
        <f t="shared" si="247"/>
        <v>0</v>
      </c>
      <c r="U314" s="305">
        <f>SUM(U312:U313)</f>
        <v>2.4500000000000002</v>
      </c>
      <c r="V314" s="304">
        <f t="shared" si="247"/>
        <v>0</v>
      </c>
      <c r="W314" s="305">
        <f>SUM(W312:W313)</f>
        <v>0</v>
      </c>
      <c r="X314" s="310"/>
      <c r="Y314" s="328">
        <f t="shared" ref="Y314:AA314" si="248">Y312+Y313</f>
        <v>0</v>
      </c>
      <c r="Z314" s="305">
        <f>SUM(Z312:Z313)</f>
        <v>50</v>
      </c>
      <c r="AA314" s="304">
        <f t="shared" si="248"/>
        <v>0</v>
      </c>
      <c r="AB314" s="305">
        <f>SUM(AB312:AB313)</f>
        <v>52.45</v>
      </c>
      <c r="AC314" s="305">
        <f t="shared" ref="AC314:AE314" si="249">AC312+AC313</f>
        <v>0</v>
      </c>
      <c r="AD314" s="304">
        <f t="shared" si="249"/>
        <v>1</v>
      </c>
      <c r="AE314" s="305">
        <f t="shared" si="249"/>
        <v>2</v>
      </c>
      <c r="AG314" s="304">
        <f t="shared" ref="AG314:AJ314" si="250">AG312+AG313</f>
        <v>0</v>
      </c>
      <c r="AH314" s="305">
        <f t="shared" si="250"/>
        <v>0</v>
      </c>
      <c r="AI314" s="304">
        <f t="shared" si="250"/>
        <v>0</v>
      </c>
      <c r="AJ314" s="305">
        <f t="shared" si="250"/>
        <v>0</v>
      </c>
    </row>
    <row r="315" spans="1:36">
      <c r="A315" s="60">
        <v>15</v>
      </c>
      <c r="B315" s="58" t="s">
        <v>206</v>
      </c>
      <c r="C315" s="54"/>
      <c r="D315" s="169"/>
      <c r="E315" s="54"/>
      <c r="F315" s="181"/>
      <c r="G315" s="213"/>
      <c r="H315" s="258"/>
      <c r="I315" s="54"/>
      <c r="J315" s="52"/>
      <c r="K315" s="58"/>
      <c r="L315" s="169"/>
      <c r="M315" s="58"/>
      <c r="N315" s="52"/>
      <c r="O315" s="139"/>
      <c r="P315" s="54"/>
      <c r="Q315" s="52"/>
      <c r="R315" s="54"/>
      <c r="S315" s="181"/>
      <c r="T315" s="181"/>
      <c r="U315" s="52"/>
      <c r="V315" s="181"/>
      <c r="W315" s="52"/>
      <c r="X315" s="139"/>
      <c r="Y315" s="222"/>
      <c r="Z315" s="52"/>
      <c r="AA315" s="181"/>
      <c r="AB315" s="52"/>
      <c r="AC315" s="140"/>
      <c r="AD315" s="136" t="b">
        <f t="shared" si="176"/>
        <v>1</v>
      </c>
      <c r="AE315" s="136" t="b">
        <f t="shared" si="177"/>
        <v>1</v>
      </c>
    </row>
    <row r="316" spans="1:36">
      <c r="A316" s="57">
        <v>15.01</v>
      </c>
      <c r="B316" s="62" t="s">
        <v>207</v>
      </c>
      <c r="C316" s="63">
        <v>0</v>
      </c>
      <c r="D316" s="92">
        <v>0</v>
      </c>
      <c r="E316" s="63"/>
      <c r="F316" s="180"/>
      <c r="G316" s="214"/>
      <c r="H316" s="260"/>
      <c r="I316" s="63">
        <f>C316-E316</f>
        <v>0</v>
      </c>
      <c r="J316" s="92">
        <f>D316-F316</f>
        <v>0</v>
      </c>
      <c r="K316" s="62"/>
      <c r="L316" s="167"/>
      <c r="M316" s="62"/>
      <c r="N316" s="92"/>
      <c r="O316" s="57">
        <v>0.03</v>
      </c>
      <c r="P316" s="63"/>
      <c r="Q316" s="92"/>
      <c r="R316" s="63"/>
      <c r="S316" s="180"/>
      <c r="T316" s="180"/>
      <c r="U316" s="92"/>
      <c r="V316" s="180"/>
      <c r="W316" s="92"/>
      <c r="X316" s="260">
        <v>0.03</v>
      </c>
      <c r="Y316" s="215"/>
      <c r="Z316" s="92">
        <f t="shared" ref="Z316:Z317" si="251">X316*Y316</f>
        <v>0</v>
      </c>
      <c r="AA316" s="180">
        <f t="shared" ref="AA316:AA317" si="252">Y316</f>
        <v>0</v>
      </c>
      <c r="AB316" s="92">
        <f t="shared" ref="AB316:AB317" si="253">U316+W316+Z316</f>
        <v>0</v>
      </c>
      <c r="AC316" s="144"/>
      <c r="AD316" s="136" t="b">
        <f t="shared" si="176"/>
        <v>1</v>
      </c>
      <c r="AE316" s="136" t="b">
        <f t="shared" si="177"/>
        <v>1</v>
      </c>
    </row>
    <row r="317" spans="1:36">
      <c r="A317" s="57">
        <v>15.02</v>
      </c>
      <c r="B317" s="62" t="s">
        <v>208</v>
      </c>
      <c r="C317" s="63">
        <v>0</v>
      </c>
      <c r="D317" s="92">
        <v>0</v>
      </c>
      <c r="E317" s="63"/>
      <c r="F317" s="180"/>
      <c r="G317" s="214"/>
      <c r="H317" s="260"/>
      <c r="I317" s="63">
        <f>C317-E317</f>
        <v>0</v>
      </c>
      <c r="J317" s="92">
        <f>D317-F317</f>
        <v>0</v>
      </c>
      <c r="K317" s="62"/>
      <c r="L317" s="167"/>
      <c r="M317" s="62"/>
      <c r="N317" s="92"/>
      <c r="O317" s="57">
        <v>0.1</v>
      </c>
      <c r="P317" s="63"/>
      <c r="Q317" s="92"/>
      <c r="R317" s="63"/>
      <c r="S317" s="180"/>
      <c r="T317" s="180"/>
      <c r="U317" s="92"/>
      <c r="V317" s="180"/>
      <c r="W317" s="92"/>
      <c r="X317" s="260">
        <v>0.1</v>
      </c>
      <c r="Y317" s="215"/>
      <c r="Z317" s="92">
        <f t="shared" si="251"/>
        <v>0</v>
      </c>
      <c r="AA317" s="180">
        <f t="shared" si="252"/>
        <v>0</v>
      </c>
      <c r="AB317" s="92">
        <f t="shared" si="253"/>
        <v>0</v>
      </c>
      <c r="AC317" s="144"/>
      <c r="AD317" s="136" t="b">
        <f t="shared" si="176"/>
        <v>1</v>
      </c>
      <c r="AE317" s="136" t="b">
        <f t="shared" si="177"/>
        <v>1</v>
      </c>
    </row>
    <row r="318" spans="1:36" s="283" customFormat="1">
      <c r="A318" s="265"/>
      <c r="B318" s="302" t="s">
        <v>107</v>
      </c>
      <c r="C318" s="304">
        <f>C316+C317</f>
        <v>0</v>
      </c>
      <c r="D318" s="308">
        <f>D316+D317</f>
        <v>0</v>
      </c>
      <c r="E318" s="304">
        <f>E316+E317</f>
        <v>0</v>
      </c>
      <c r="F318" s="308">
        <f>F316+F317</f>
        <v>0</v>
      </c>
      <c r="G318" s="328">
        <f t="shared" ref="G318" si="254">SUM(G316:G317)</f>
        <v>0</v>
      </c>
      <c r="H318" s="310">
        <v>0</v>
      </c>
      <c r="I318" s="304">
        <f t="shared" ref="I318:N318" si="255">I316+I317</f>
        <v>0</v>
      </c>
      <c r="J318" s="308">
        <f t="shared" si="255"/>
        <v>0</v>
      </c>
      <c r="K318" s="304">
        <f t="shared" si="255"/>
        <v>0</v>
      </c>
      <c r="L318" s="308">
        <f t="shared" si="255"/>
        <v>0</v>
      </c>
      <c r="M318" s="304">
        <f t="shared" si="255"/>
        <v>0</v>
      </c>
      <c r="N318" s="308">
        <f t="shared" si="255"/>
        <v>0</v>
      </c>
      <c r="O318" s="310">
        <f t="shared" ref="O318:AE318" si="256">SUM(O316:O317)</f>
        <v>0.13</v>
      </c>
      <c r="P318" s="304">
        <f t="shared" ref="P318:W318" si="257">P316+P317</f>
        <v>0</v>
      </c>
      <c r="Q318" s="308">
        <f t="shared" si="257"/>
        <v>0</v>
      </c>
      <c r="R318" s="304">
        <f t="shared" si="257"/>
        <v>0</v>
      </c>
      <c r="S318" s="308">
        <f t="shared" si="257"/>
        <v>0</v>
      </c>
      <c r="T318" s="304">
        <f t="shared" si="257"/>
        <v>0</v>
      </c>
      <c r="U318" s="308">
        <f t="shared" si="257"/>
        <v>0</v>
      </c>
      <c r="V318" s="304">
        <f t="shared" si="257"/>
        <v>0</v>
      </c>
      <c r="W318" s="308">
        <f t="shared" si="257"/>
        <v>0</v>
      </c>
      <c r="X318" s="310">
        <f t="shared" ref="X318" si="258">SUM(X316:X317)</f>
        <v>0.13</v>
      </c>
      <c r="Y318" s="328">
        <f t="shared" ref="Y318:AB318" si="259">Y316+Y317</f>
        <v>0</v>
      </c>
      <c r="Z318" s="308">
        <f t="shared" si="259"/>
        <v>0</v>
      </c>
      <c r="AA318" s="304">
        <f t="shared" si="259"/>
        <v>0</v>
      </c>
      <c r="AB318" s="308">
        <f t="shared" si="259"/>
        <v>0</v>
      </c>
      <c r="AC318" s="308">
        <f t="shared" si="256"/>
        <v>0</v>
      </c>
      <c r="AD318" s="304">
        <f t="shared" si="256"/>
        <v>0</v>
      </c>
      <c r="AE318" s="308">
        <f t="shared" si="256"/>
        <v>0</v>
      </c>
      <c r="AG318" s="304">
        <f t="shared" ref="AG318:AJ318" si="260">SUM(AG316:AG317)</f>
        <v>0</v>
      </c>
      <c r="AH318" s="308">
        <f t="shared" si="260"/>
        <v>0</v>
      </c>
      <c r="AI318" s="304">
        <f t="shared" si="260"/>
        <v>0</v>
      </c>
      <c r="AJ318" s="308">
        <f t="shared" si="260"/>
        <v>0</v>
      </c>
    </row>
    <row r="319" spans="1:36">
      <c r="A319" s="53" t="s">
        <v>209</v>
      </c>
      <c r="B319" s="58" t="s">
        <v>210</v>
      </c>
      <c r="C319" s="54"/>
      <c r="D319" s="169"/>
      <c r="E319" s="54"/>
      <c r="F319" s="181"/>
      <c r="G319" s="213"/>
      <c r="H319" s="258"/>
      <c r="I319" s="54"/>
      <c r="J319" s="52"/>
      <c r="K319" s="58"/>
      <c r="L319" s="169"/>
      <c r="M319" s="58"/>
      <c r="N319" s="52"/>
      <c r="O319" s="139"/>
      <c r="P319" s="54"/>
      <c r="Q319" s="52"/>
      <c r="R319" s="54"/>
      <c r="S319" s="181"/>
      <c r="T319" s="181"/>
      <c r="U319" s="52"/>
      <c r="V319" s="181"/>
      <c r="W319" s="52"/>
      <c r="X319" s="139"/>
      <c r="Y319" s="222"/>
      <c r="Z319" s="52"/>
      <c r="AA319" s="181"/>
      <c r="AB319" s="52"/>
      <c r="AC319" s="140"/>
      <c r="AD319" s="136" t="b">
        <f t="shared" si="176"/>
        <v>1</v>
      </c>
      <c r="AE319" s="136" t="b">
        <f t="shared" si="177"/>
        <v>1</v>
      </c>
    </row>
    <row r="320" spans="1:36">
      <c r="A320" s="60">
        <v>16</v>
      </c>
      <c r="B320" s="58" t="s">
        <v>211</v>
      </c>
      <c r="C320" s="54"/>
      <c r="D320" s="169"/>
      <c r="E320" s="54"/>
      <c r="F320" s="181"/>
      <c r="G320" s="213"/>
      <c r="H320" s="258"/>
      <c r="I320" s="54"/>
      <c r="J320" s="52"/>
      <c r="K320" s="58"/>
      <c r="L320" s="169"/>
      <c r="M320" s="58"/>
      <c r="N320" s="52"/>
      <c r="O320" s="139"/>
      <c r="P320" s="54"/>
      <c r="Q320" s="52"/>
      <c r="R320" s="54"/>
      <c r="S320" s="181"/>
      <c r="T320" s="181"/>
      <c r="U320" s="52"/>
      <c r="V320" s="181"/>
      <c r="W320" s="52"/>
      <c r="X320" s="139"/>
      <c r="Y320" s="222"/>
      <c r="Z320" s="52"/>
      <c r="AA320" s="181"/>
      <c r="AB320" s="52"/>
      <c r="AC320" s="140"/>
      <c r="AD320" s="136" t="b">
        <f t="shared" si="176"/>
        <v>1</v>
      </c>
      <c r="AE320" s="136" t="b">
        <f t="shared" si="177"/>
        <v>1</v>
      </c>
    </row>
    <row r="321" spans="1:36">
      <c r="A321" s="57">
        <v>16.010000000000002</v>
      </c>
      <c r="B321" s="62" t="s">
        <v>212</v>
      </c>
      <c r="C321" s="63"/>
      <c r="D321" s="167"/>
      <c r="E321" s="63"/>
      <c r="F321" s="180"/>
      <c r="G321" s="214"/>
      <c r="H321" s="260"/>
      <c r="I321" s="63"/>
      <c r="J321" s="92"/>
      <c r="K321" s="62"/>
      <c r="L321" s="167"/>
      <c r="M321" s="62"/>
      <c r="N321" s="92"/>
      <c r="O321" s="143"/>
      <c r="P321" s="63"/>
      <c r="Q321" s="92"/>
      <c r="R321" s="63"/>
      <c r="S321" s="180"/>
      <c r="T321" s="180"/>
      <c r="U321" s="92"/>
      <c r="V321" s="180"/>
      <c r="W321" s="92"/>
      <c r="X321" s="143"/>
      <c r="Y321" s="215"/>
      <c r="Z321" s="92"/>
      <c r="AA321" s="180"/>
      <c r="AB321" s="92"/>
      <c r="AC321" s="144"/>
      <c r="AD321" s="136" t="b">
        <f t="shared" si="176"/>
        <v>1</v>
      </c>
      <c r="AE321" s="136" t="b">
        <f t="shared" si="177"/>
        <v>1</v>
      </c>
    </row>
    <row r="322" spans="1:36">
      <c r="A322" s="57"/>
      <c r="B322" s="62" t="s">
        <v>127</v>
      </c>
      <c r="C322" s="63">
        <v>34</v>
      </c>
      <c r="D322" s="92">
        <v>0.17</v>
      </c>
      <c r="E322" s="63">
        <v>34</v>
      </c>
      <c r="F322" s="180">
        <v>0.17</v>
      </c>
      <c r="G322" s="214"/>
      <c r="H322" s="260"/>
      <c r="I322" s="63"/>
      <c r="J322" s="92"/>
      <c r="K322" s="62"/>
      <c r="L322" s="167"/>
      <c r="M322" s="62"/>
      <c r="N322" s="92"/>
      <c r="O322" s="57">
        <v>5.0000000000000001E-3</v>
      </c>
      <c r="P322" s="63">
        <v>34</v>
      </c>
      <c r="Q322" s="92">
        <f>O322*P322</f>
        <v>0.17</v>
      </c>
      <c r="R322" s="60">
        <f t="shared" ref="R322:S324" si="261">P322</f>
        <v>34</v>
      </c>
      <c r="S322" s="180">
        <f t="shared" si="261"/>
        <v>0.17</v>
      </c>
      <c r="T322" s="180"/>
      <c r="U322" s="92"/>
      <c r="V322" s="180"/>
      <c r="W322" s="92"/>
      <c r="X322" s="260">
        <v>5.0000000000000001E-3</v>
      </c>
      <c r="Y322" s="363">
        <v>34</v>
      </c>
      <c r="Z322" s="92">
        <f t="shared" ref="Z322:Z324" si="262">X322*Y322</f>
        <v>0.17</v>
      </c>
      <c r="AA322" s="180">
        <f t="shared" ref="AA322:AA324" si="263">Y322</f>
        <v>34</v>
      </c>
      <c r="AB322" s="92">
        <f t="shared" ref="AB322:AB324" si="264">U322+W322+Z322</f>
        <v>0.17</v>
      </c>
      <c r="AC322" s="144"/>
      <c r="AD322" s="136" t="b">
        <f t="shared" si="176"/>
        <v>1</v>
      </c>
      <c r="AE322" s="136" t="b">
        <f t="shared" si="177"/>
        <v>1</v>
      </c>
    </row>
    <row r="323" spans="1:36">
      <c r="A323" s="57"/>
      <c r="B323" s="62" t="s">
        <v>175</v>
      </c>
      <c r="C323" s="63">
        <v>58</v>
      </c>
      <c r="D323" s="92">
        <v>0.28999999999999998</v>
      </c>
      <c r="E323" s="63">
        <v>58</v>
      </c>
      <c r="F323" s="180">
        <v>0.28999999999999998</v>
      </c>
      <c r="G323" s="214"/>
      <c r="H323" s="260"/>
      <c r="I323" s="63"/>
      <c r="J323" s="92"/>
      <c r="K323" s="62"/>
      <c r="L323" s="167"/>
      <c r="M323" s="62"/>
      <c r="N323" s="92"/>
      <c r="O323" s="57">
        <v>5.0000000000000001E-3</v>
      </c>
      <c r="P323" s="63">
        <v>59</v>
      </c>
      <c r="Q323" s="92">
        <f t="shared" ref="Q323:Q324" si="265">O323*P323</f>
        <v>0.29499999999999998</v>
      </c>
      <c r="R323" s="60">
        <f t="shared" si="261"/>
        <v>59</v>
      </c>
      <c r="S323" s="180">
        <f t="shared" si="261"/>
        <v>0.29499999999999998</v>
      </c>
      <c r="T323" s="180"/>
      <c r="U323" s="92"/>
      <c r="V323" s="180"/>
      <c r="W323" s="92"/>
      <c r="X323" s="260">
        <v>5.0000000000000001E-3</v>
      </c>
      <c r="Y323" s="363">
        <v>59</v>
      </c>
      <c r="Z323" s="92">
        <f t="shared" si="262"/>
        <v>0.29499999999999998</v>
      </c>
      <c r="AA323" s="180">
        <f t="shared" si="263"/>
        <v>59</v>
      </c>
      <c r="AB323" s="92">
        <f t="shared" si="264"/>
        <v>0.29499999999999998</v>
      </c>
      <c r="AC323" s="144"/>
      <c r="AD323" s="136" t="b">
        <f t="shared" si="176"/>
        <v>1</v>
      </c>
      <c r="AE323" s="136" t="b">
        <f t="shared" si="177"/>
        <v>1</v>
      </c>
    </row>
    <row r="324" spans="1:36">
      <c r="A324" s="57">
        <v>16.02</v>
      </c>
      <c r="B324" s="62" t="s">
        <v>213</v>
      </c>
      <c r="C324" s="63">
        <v>128</v>
      </c>
      <c r="D324" s="92">
        <v>0.64</v>
      </c>
      <c r="E324" s="63">
        <v>128</v>
      </c>
      <c r="F324" s="180">
        <v>0.64</v>
      </c>
      <c r="G324" s="214"/>
      <c r="H324" s="260"/>
      <c r="I324" s="63"/>
      <c r="J324" s="92"/>
      <c r="K324" s="62"/>
      <c r="L324" s="167"/>
      <c r="M324" s="62"/>
      <c r="N324" s="92"/>
      <c r="O324" s="57">
        <v>5.0000000000000001E-3</v>
      </c>
      <c r="P324" s="63">
        <v>128</v>
      </c>
      <c r="Q324" s="92">
        <f t="shared" si="265"/>
        <v>0.64</v>
      </c>
      <c r="R324" s="60">
        <f t="shared" si="261"/>
        <v>128</v>
      </c>
      <c r="S324" s="180">
        <f t="shared" si="261"/>
        <v>0.64</v>
      </c>
      <c r="T324" s="180"/>
      <c r="U324" s="92"/>
      <c r="V324" s="180"/>
      <c r="W324" s="92"/>
      <c r="X324" s="260">
        <v>5.0000000000000001E-3</v>
      </c>
      <c r="Y324" s="363">
        <v>128</v>
      </c>
      <c r="Z324" s="92">
        <f t="shared" si="262"/>
        <v>0.64</v>
      </c>
      <c r="AA324" s="180">
        <f t="shared" si="263"/>
        <v>128</v>
      </c>
      <c r="AB324" s="92">
        <f t="shared" si="264"/>
        <v>0.64</v>
      </c>
      <c r="AC324" s="144"/>
      <c r="AD324" s="136" t="b">
        <f t="shared" si="176"/>
        <v>1</v>
      </c>
      <c r="AE324" s="136" t="b">
        <f t="shared" si="177"/>
        <v>1</v>
      </c>
    </row>
    <row r="325" spans="1:36" s="283" customFormat="1">
      <c r="A325" s="265"/>
      <c r="B325" s="302" t="s">
        <v>109</v>
      </c>
      <c r="C325" s="304">
        <f>SUM(C322:C324)</f>
        <v>220</v>
      </c>
      <c r="D325" s="308">
        <f>SUM(D322:D324)</f>
        <v>1.1000000000000001</v>
      </c>
      <c r="E325" s="304">
        <f>SUM(E322:E324)</f>
        <v>220</v>
      </c>
      <c r="F325" s="308">
        <f>SUM(F322:F324)</f>
        <v>1.1000000000000001</v>
      </c>
      <c r="G325" s="328">
        <f t="shared" ref="G325:H325" si="266">SUM(G323:G324)</f>
        <v>0</v>
      </c>
      <c r="H325" s="310">
        <f t="shared" si="266"/>
        <v>0</v>
      </c>
      <c r="I325" s="304">
        <f>SUM(I322:I324)</f>
        <v>0</v>
      </c>
      <c r="J325" s="308">
        <f>SUM(J322:J324)</f>
        <v>0</v>
      </c>
      <c r="K325" s="304">
        <f t="shared" ref="K325:M325" si="267">SUM(K322:K324)</f>
        <v>0</v>
      </c>
      <c r="L325" s="308">
        <f>SUM(L322:L324)</f>
        <v>0</v>
      </c>
      <c r="M325" s="304">
        <f t="shared" si="267"/>
        <v>0</v>
      </c>
      <c r="N325" s="308">
        <f>SUM(N322:N324)</f>
        <v>0</v>
      </c>
      <c r="O325" s="310">
        <f t="shared" ref="O325:V325" si="268">SUM(O322:O324)</f>
        <v>1.4999999999999999E-2</v>
      </c>
      <c r="P325" s="304">
        <f t="shared" si="268"/>
        <v>221</v>
      </c>
      <c r="Q325" s="308">
        <f>SUM(Q322:Q324)</f>
        <v>1.105</v>
      </c>
      <c r="R325" s="304">
        <f t="shared" si="268"/>
        <v>221</v>
      </c>
      <c r="S325" s="308">
        <f>SUM(S322:S324)</f>
        <v>1.105</v>
      </c>
      <c r="T325" s="304">
        <f t="shared" si="268"/>
        <v>0</v>
      </c>
      <c r="U325" s="308">
        <f>SUM(U322:U324)</f>
        <v>0</v>
      </c>
      <c r="V325" s="304">
        <f t="shared" si="268"/>
        <v>0</v>
      </c>
      <c r="W325" s="308">
        <f>SUM(W322:W324)</f>
        <v>0</v>
      </c>
      <c r="X325" s="310">
        <f t="shared" ref="X325" si="269">SUM(X322:X324)</f>
        <v>1.4999999999999999E-2</v>
      </c>
      <c r="Y325" s="328">
        <f t="shared" ref="Y325:AA325" si="270">SUM(Y322:Y324)</f>
        <v>221</v>
      </c>
      <c r="Z325" s="308">
        <f>SUM(Z322:Z324)</f>
        <v>1.105</v>
      </c>
      <c r="AA325" s="304">
        <f t="shared" si="270"/>
        <v>221</v>
      </c>
      <c r="AB325" s="308">
        <f>SUM(AB322:AB324)</f>
        <v>1.105</v>
      </c>
      <c r="AC325" s="308">
        <f t="shared" ref="AC325:AE325" si="271">SUM(AC322:AC324)</f>
        <v>0</v>
      </c>
      <c r="AD325" s="304">
        <f t="shared" si="271"/>
        <v>0</v>
      </c>
      <c r="AE325" s="308">
        <f t="shared" si="271"/>
        <v>0</v>
      </c>
      <c r="AG325" s="304">
        <f t="shared" ref="AG325:AJ325" si="272">SUM(AG322:AG324)</f>
        <v>0</v>
      </c>
      <c r="AH325" s="308">
        <f t="shared" si="272"/>
        <v>0</v>
      </c>
      <c r="AI325" s="304">
        <f t="shared" si="272"/>
        <v>0</v>
      </c>
      <c r="AJ325" s="308">
        <f t="shared" si="272"/>
        <v>0</v>
      </c>
    </row>
    <row r="326" spans="1:36">
      <c r="A326" s="60">
        <v>17</v>
      </c>
      <c r="B326" s="58" t="s">
        <v>214</v>
      </c>
      <c r="C326" s="54"/>
      <c r="D326" s="169"/>
      <c r="E326" s="54"/>
      <c r="F326" s="181"/>
      <c r="G326" s="213"/>
      <c r="H326" s="258"/>
      <c r="I326" s="54"/>
      <c r="J326" s="52"/>
      <c r="K326" s="58"/>
      <c r="L326" s="169"/>
      <c r="M326" s="58"/>
      <c r="N326" s="52"/>
      <c r="O326" s="139"/>
      <c r="P326" s="192"/>
      <c r="Q326" s="52"/>
      <c r="R326" s="192"/>
      <c r="S326" s="52"/>
      <c r="T326" s="52"/>
      <c r="U326" s="52"/>
      <c r="V326" s="52"/>
      <c r="W326" s="52"/>
      <c r="X326" s="139"/>
      <c r="Y326" s="131"/>
      <c r="Z326" s="52"/>
      <c r="AA326" s="52"/>
      <c r="AB326" s="52"/>
      <c r="AC326" s="140"/>
      <c r="AD326" s="136" t="b">
        <f t="shared" si="176"/>
        <v>1</v>
      </c>
      <c r="AE326" s="136" t="b">
        <f t="shared" si="177"/>
        <v>1</v>
      </c>
    </row>
    <row r="327" spans="1:36">
      <c r="A327" s="57">
        <v>17.010000000000002</v>
      </c>
      <c r="B327" s="62" t="s">
        <v>212</v>
      </c>
      <c r="C327" s="63">
        <v>18</v>
      </c>
      <c r="D327" s="92">
        <v>0.9</v>
      </c>
      <c r="E327" s="63">
        <v>18</v>
      </c>
      <c r="F327" s="180">
        <v>0.9</v>
      </c>
      <c r="G327" s="60">
        <f t="shared" ref="G327:H328" si="273">E327/C327%</f>
        <v>100</v>
      </c>
      <c r="H327" s="260">
        <f t="shared" si="273"/>
        <v>99.999999999999986</v>
      </c>
      <c r="I327" s="63">
        <f>C327-E327</f>
        <v>0</v>
      </c>
      <c r="J327" s="92"/>
      <c r="K327" s="62"/>
      <c r="L327" s="167"/>
      <c r="M327" s="62"/>
      <c r="N327" s="92"/>
      <c r="O327" s="57">
        <v>0.05</v>
      </c>
      <c r="P327" s="63">
        <v>19</v>
      </c>
      <c r="Q327" s="92">
        <f>O327*P327</f>
        <v>0.95000000000000007</v>
      </c>
      <c r="R327" s="60">
        <f t="shared" ref="R327:S328" si="274">P327</f>
        <v>19</v>
      </c>
      <c r="S327" s="180">
        <f t="shared" si="274"/>
        <v>0.95000000000000007</v>
      </c>
      <c r="T327" s="180"/>
      <c r="U327" s="92"/>
      <c r="V327" s="180"/>
      <c r="W327" s="92"/>
      <c r="X327" s="260">
        <v>0.05</v>
      </c>
      <c r="Y327" s="363">
        <v>19</v>
      </c>
      <c r="Z327" s="92">
        <f t="shared" ref="Z327:Z328" si="275">X327*Y327</f>
        <v>0.95000000000000007</v>
      </c>
      <c r="AA327" s="180">
        <f t="shared" ref="AA327:AA328" si="276">Y327</f>
        <v>19</v>
      </c>
      <c r="AB327" s="92">
        <f t="shared" ref="AB327:AB328" si="277">U327+W327+Z327</f>
        <v>0.95000000000000007</v>
      </c>
      <c r="AC327" s="144"/>
      <c r="AD327" s="136" t="b">
        <f t="shared" si="176"/>
        <v>1</v>
      </c>
      <c r="AE327" s="136" t="b">
        <f t="shared" si="177"/>
        <v>1</v>
      </c>
    </row>
    <row r="328" spans="1:36">
      <c r="A328" s="57">
        <v>17.02</v>
      </c>
      <c r="B328" s="62" t="s">
        <v>208</v>
      </c>
      <c r="C328" s="63">
        <v>12</v>
      </c>
      <c r="D328" s="92">
        <v>0.84</v>
      </c>
      <c r="E328" s="63">
        <v>12</v>
      </c>
      <c r="F328" s="180">
        <v>0.84</v>
      </c>
      <c r="G328" s="60">
        <f t="shared" si="273"/>
        <v>100</v>
      </c>
      <c r="H328" s="260">
        <f t="shared" si="273"/>
        <v>100</v>
      </c>
      <c r="I328" s="63">
        <f>C328-E328</f>
        <v>0</v>
      </c>
      <c r="J328" s="92">
        <f>D328-F328</f>
        <v>0</v>
      </c>
      <c r="K328" s="62"/>
      <c r="L328" s="167"/>
      <c r="M328" s="62"/>
      <c r="N328" s="92"/>
      <c r="O328" s="57">
        <v>7.0000000000000007E-2</v>
      </c>
      <c r="P328" s="63">
        <v>12</v>
      </c>
      <c r="Q328" s="92">
        <f>O328*P328</f>
        <v>0.84000000000000008</v>
      </c>
      <c r="R328" s="60">
        <f t="shared" si="274"/>
        <v>12</v>
      </c>
      <c r="S328" s="180">
        <f t="shared" si="274"/>
        <v>0.84000000000000008</v>
      </c>
      <c r="T328" s="180"/>
      <c r="U328" s="92"/>
      <c r="V328" s="180"/>
      <c r="W328" s="92"/>
      <c r="X328" s="260">
        <v>7.0000000000000007E-2</v>
      </c>
      <c r="Y328" s="363">
        <v>12</v>
      </c>
      <c r="Z328" s="92">
        <f t="shared" si="275"/>
        <v>0.84000000000000008</v>
      </c>
      <c r="AA328" s="180">
        <f t="shared" si="276"/>
        <v>12</v>
      </c>
      <c r="AB328" s="92">
        <f t="shared" si="277"/>
        <v>0.84000000000000008</v>
      </c>
      <c r="AC328" s="144"/>
      <c r="AD328" s="136" t="b">
        <f t="shared" si="176"/>
        <v>1</v>
      </c>
      <c r="AE328" s="136" t="b">
        <f t="shared" si="177"/>
        <v>1</v>
      </c>
    </row>
    <row r="329" spans="1:36" s="283" customFormat="1">
      <c r="A329" s="265"/>
      <c r="B329" s="302" t="s">
        <v>109</v>
      </c>
      <c r="C329" s="304">
        <f>C327+C328</f>
        <v>30</v>
      </c>
      <c r="D329" s="308">
        <f>D327+D328</f>
        <v>1.74</v>
      </c>
      <c r="E329" s="304">
        <f>E327+E328</f>
        <v>30</v>
      </c>
      <c r="F329" s="308">
        <f>F327+F328</f>
        <v>1.74</v>
      </c>
      <c r="G329" s="328">
        <f t="shared" ref="G329:O329" si="278">SUM(G327:G328)</f>
        <v>200</v>
      </c>
      <c r="H329" s="310">
        <f t="shared" si="278"/>
        <v>200</v>
      </c>
      <c r="I329" s="304">
        <f t="shared" ref="I329:M329" si="279">I327+I328</f>
        <v>0</v>
      </c>
      <c r="J329" s="308">
        <f t="shared" si="279"/>
        <v>0</v>
      </c>
      <c r="K329" s="304">
        <f t="shared" si="279"/>
        <v>0</v>
      </c>
      <c r="L329" s="308">
        <f>L327+L328</f>
        <v>0</v>
      </c>
      <c r="M329" s="304">
        <f t="shared" si="279"/>
        <v>0</v>
      </c>
      <c r="N329" s="308">
        <f>N327+N328</f>
        <v>0</v>
      </c>
      <c r="O329" s="310">
        <f t="shared" si="278"/>
        <v>0.12000000000000001</v>
      </c>
      <c r="P329" s="304">
        <f t="shared" ref="P329:V329" si="280">P327+P328</f>
        <v>31</v>
      </c>
      <c r="Q329" s="308">
        <f>Q327+Q328</f>
        <v>1.79</v>
      </c>
      <c r="R329" s="304">
        <f t="shared" si="280"/>
        <v>31</v>
      </c>
      <c r="S329" s="308">
        <f>S327+S328</f>
        <v>1.79</v>
      </c>
      <c r="T329" s="304">
        <f t="shared" si="280"/>
        <v>0</v>
      </c>
      <c r="U329" s="308">
        <f>U327+U328</f>
        <v>0</v>
      </c>
      <c r="V329" s="304">
        <f t="shared" si="280"/>
        <v>0</v>
      </c>
      <c r="W329" s="308">
        <f>W327+W328</f>
        <v>0</v>
      </c>
      <c r="X329" s="310">
        <f t="shared" ref="X329" si="281">SUM(X327:X328)</f>
        <v>0.12000000000000001</v>
      </c>
      <c r="Y329" s="328">
        <f t="shared" ref="Y329:AA329" si="282">Y327+Y328</f>
        <v>31</v>
      </c>
      <c r="Z329" s="308">
        <f>Z327+Z328</f>
        <v>1.79</v>
      </c>
      <c r="AA329" s="304">
        <f t="shared" si="282"/>
        <v>31</v>
      </c>
      <c r="AB329" s="308">
        <f>AB327+AB328</f>
        <v>1.79</v>
      </c>
      <c r="AC329" s="308">
        <f t="shared" ref="AC329:AE329" si="283">AC327+AC328</f>
        <v>0</v>
      </c>
      <c r="AD329" s="304">
        <f t="shared" si="283"/>
        <v>2</v>
      </c>
      <c r="AE329" s="308">
        <f t="shared" si="283"/>
        <v>2</v>
      </c>
      <c r="AG329" s="304">
        <f t="shared" ref="AG329:AJ329" si="284">AG327+AG328</f>
        <v>0</v>
      </c>
      <c r="AH329" s="308">
        <f t="shared" si="284"/>
        <v>0</v>
      </c>
      <c r="AI329" s="304">
        <f t="shared" si="284"/>
        <v>0</v>
      </c>
      <c r="AJ329" s="308">
        <f t="shared" si="284"/>
        <v>0</v>
      </c>
    </row>
    <row r="330" spans="1:36">
      <c r="A330" s="60">
        <v>18</v>
      </c>
      <c r="B330" s="58" t="s">
        <v>215</v>
      </c>
      <c r="C330" s="54"/>
      <c r="D330" s="169"/>
      <c r="E330" s="54"/>
      <c r="F330" s="181"/>
      <c r="G330" s="213"/>
      <c r="H330" s="258"/>
      <c r="I330" s="54"/>
      <c r="J330" s="52"/>
      <c r="K330" s="58"/>
      <c r="L330" s="169"/>
      <c r="M330" s="58"/>
      <c r="N330" s="52"/>
      <c r="O330" s="139"/>
      <c r="P330" s="54"/>
      <c r="Q330" s="52"/>
      <c r="R330" s="54"/>
      <c r="S330" s="181"/>
      <c r="T330" s="181"/>
      <c r="U330" s="52"/>
      <c r="V330" s="181"/>
      <c r="W330" s="52"/>
      <c r="X330" s="139"/>
      <c r="Y330" s="222"/>
      <c r="Z330" s="52"/>
      <c r="AA330" s="181"/>
      <c r="AB330" s="52"/>
      <c r="AC330" s="140"/>
      <c r="AD330" s="136" t="b">
        <f t="shared" si="176"/>
        <v>1</v>
      </c>
      <c r="AE330" s="136" t="b">
        <f t="shared" si="177"/>
        <v>1</v>
      </c>
    </row>
    <row r="331" spans="1:36">
      <c r="A331" s="57">
        <v>18.010000000000002</v>
      </c>
      <c r="B331" s="62" t="s">
        <v>216</v>
      </c>
      <c r="C331" s="63">
        <v>0</v>
      </c>
      <c r="D331" s="168">
        <v>0</v>
      </c>
      <c r="E331" s="63">
        <v>0</v>
      </c>
      <c r="F331" s="180">
        <v>0</v>
      </c>
      <c r="G331" s="214"/>
      <c r="H331" s="260"/>
      <c r="I331" s="63">
        <f>C331-E331</f>
        <v>0</v>
      </c>
      <c r="J331" s="92">
        <f>D331-F331</f>
        <v>0</v>
      </c>
      <c r="K331" s="62"/>
      <c r="L331" s="167"/>
      <c r="M331" s="62"/>
      <c r="N331" s="92"/>
      <c r="O331" s="182"/>
      <c r="P331" s="60"/>
      <c r="Q331" s="92"/>
      <c r="R331" s="60">
        <f t="shared" ref="R331:S332" si="285">P331</f>
        <v>0</v>
      </c>
      <c r="S331" s="180">
        <f t="shared" si="285"/>
        <v>0</v>
      </c>
      <c r="T331" s="180"/>
      <c r="U331" s="92"/>
      <c r="V331" s="180"/>
      <c r="W331" s="92"/>
      <c r="X331" s="182"/>
      <c r="Y331" s="215"/>
      <c r="Z331" s="92">
        <f t="shared" ref="Z331:Z332" si="286">X331*Y331</f>
        <v>0</v>
      </c>
      <c r="AA331" s="180">
        <f t="shared" ref="AA331:AA332" si="287">Y331</f>
        <v>0</v>
      </c>
      <c r="AB331" s="92">
        <f t="shared" ref="AB331:AB332" si="288">U331+W331+Z331</f>
        <v>0</v>
      </c>
      <c r="AC331" s="144"/>
      <c r="AD331" s="136" t="b">
        <f t="shared" ref="AD331:AD396" si="289">+O331*P331=Q331</f>
        <v>1</v>
      </c>
      <c r="AE331" s="136" t="b">
        <f t="shared" ref="AE331:AE396" si="290">+L331+N331+Q331=S331</f>
        <v>1</v>
      </c>
    </row>
    <row r="332" spans="1:36">
      <c r="A332" s="57">
        <f>+A331+0.01</f>
        <v>18.020000000000003</v>
      </c>
      <c r="B332" s="62" t="s">
        <v>217</v>
      </c>
      <c r="C332" s="141"/>
      <c r="D332" s="233"/>
      <c r="E332" s="141">
        <v>0</v>
      </c>
      <c r="F332" s="233">
        <v>0</v>
      </c>
      <c r="G332" s="227"/>
      <c r="H332" s="234"/>
      <c r="I332" s="141"/>
      <c r="J332" s="168"/>
      <c r="K332" s="62"/>
      <c r="L332" s="167"/>
      <c r="M332" s="62"/>
      <c r="N332" s="92"/>
      <c r="O332" s="182"/>
      <c r="P332" s="60">
        <v>0</v>
      </c>
      <c r="Q332" s="92">
        <v>0</v>
      </c>
      <c r="R332" s="60">
        <f t="shared" si="285"/>
        <v>0</v>
      </c>
      <c r="S332" s="180">
        <f t="shared" si="285"/>
        <v>0</v>
      </c>
      <c r="T332" s="180"/>
      <c r="U332" s="92"/>
      <c r="V332" s="180"/>
      <c r="W332" s="92"/>
      <c r="X332" s="182"/>
      <c r="Y332" s="215"/>
      <c r="Z332" s="92">
        <f t="shared" si="286"/>
        <v>0</v>
      </c>
      <c r="AA332" s="180">
        <f t="shared" si="287"/>
        <v>0</v>
      </c>
      <c r="AB332" s="92">
        <f t="shared" si="288"/>
        <v>0</v>
      </c>
      <c r="AC332" s="144"/>
      <c r="AD332" s="136" t="b">
        <f t="shared" si="289"/>
        <v>1</v>
      </c>
      <c r="AE332" s="136" t="b">
        <f t="shared" si="290"/>
        <v>1</v>
      </c>
    </row>
    <row r="333" spans="1:36" s="283" customFormat="1">
      <c r="A333" s="265"/>
      <c r="B333" s="302" t="s">
        <v>109</v>
      </c>
      <c r="C333" s="304">
        <f>C331+C332</f>
        <v>0</v>
      </c>
      <c r="D333" s="308">
        <f>D331+D332</f>
        <v>0</v>
      </c>
      <c r="E333" s="304">
        <f>E331+E332</f>
        <v>0</v>
      </c>
      <c r="F333" s="308">
        <f>F331+F332</f>
        <v>0</v>
      </c>
      <c r="G333" s="328">
        <f t="shared" ref="G333" si="291">SUM(G331:G332)</f>
        <v>0</v>
      </c>
      <c r="H333" s="310">
        <f>SUM(H331:H331)</f>
        <v>0</v>
      </c>
      <c r="I333" s="304">
        <f t="shared" ref="I333:M333" si="292">I331+I332</f>
        <v>0</v>
      </c>
      <c r="J333" s="308">
        <f t="shared" si="292"/>
        <v>0</v>
      </c>
      <c r="K333" s="304">
        <f t="shared" si="292"/>
        <v>0</v>
      </c>
      <c r="L333" s="308">
        <f>L331+L332</f>
        <v>0</v>
      </c>
      <c r="M333" s="304">
        <f t="shared" si="292"/>
        <v>0</v>
      </c>
      <c r="N333" s="308">
        <f>N331+N332</f>
        <v>0</v>
      </c>
      <c r="O333" s="310">
        <f t="shared" ref="O333" si="293">SUM(O331:O331)</f>
        <v>0</v>
      </c>
      <c r="P333" s="304">
        <f>P331+P332</f>
        <v>0</v>
      </c>
      <c r="Q333" s="308">
        <f>Q331+Q332</f>
        <v>0</v>
      </c>
      <c r="R333" s="304">
        <f t="shared" ref="R333:V333" si="294">R331+R332</f>
        <v>0</v>
      </c>
      <c r="S333" s="308">
        <f>S331+S332</f>
        <v>0</v>
      </c>
      <c r="T333" s="304">
        <f t="shared" si="294"/>
        <v>0</v>
      </c>
      <c r="U333" s="308">
        <f>U331+U332</f>
        <v>0</v>
      </c>
      <c r="V333" s="304">
        <f t="shared" si="294"/>
        <v>0</v>
      </c>
      <c r="W333" s="308">
        <f>W331+W332</f>
        <v>0</v>
      </c>
      <c r="X333" s="310">
        <f t="shared" ref="X333" si="295">SUM(X331:X331)</f>
        <v>0</v>
      </c>
      <c r="Y333" s="308">
        <f>Y331+Y332</f>
        <v>0</v>
      </c>
      <c r="Z333" s="308">
        <f>Z331+Z332</f>
        <v>0</v>
      </c>
      <c r="AA333" s="304">
        <f t="shared" ref="AA333" si="296">AA331+AA332</f>
        <v>0</v>
      </c>
      <c r="AB333" s="308">
        <f>AB331+AB332</f>
        <v>0</v>
      </c>
      <c r="AC333" s="308">
        <f t="shared" ref="AC333:AE333" si="297">AC331+AC332</f>
        <v>0</v>
      </c>
      <c r="AD333" s="304">
        <f t="shared" si="297"/>
        <v>2</v>
      </c>
      <c r="AE333" s="308">
        <f t="shared" si="297"/>
        <v>2</v>
      </c>
      <c r="AG333" s="304">
        <f t="shared" ref="AG333:AJ333" si="298">AG331+AG332</f>
        <v>0</v>
      </c>
      <c r="AH333" s="308">
        <f t="shared" si="298"/>
        <v>0</v>
      </c>
      <c r="AI333" s="304">
        <f t="shared" si="298"/>
        <v>0</v>
      </c>
      <c r="AJ333" s="308">
        <f t="shared" si="298"/>
        <v>0</v>
      </c>
    </row>
    <row r="334" spans="1:36">
      <c r="A334" s="60">
        <v>19</v>
      </c>
      <c r="B334" s="58" t="s">
        <v>218</v>
      </c>
      <c r="C334" s="54"/>
      <c r="D334" s="169"/>
      <c r="E334" s="54"/>
      <c r="F334" s="181"/>
      <c r="G334" s="213"/>
      <c r="H334" s="258"/>
      <c r="I334" s="54"/>
      <c r="J334" s="52"/>
      <c r="K334" s="58"/>
      <c r="L334" s="169"/>
      <c r="M334" s="58"/>
      <c r="N334" s="52"/>
      <c r="O334" s="139"/>
      <c r="P334" s="54"/>
      <c r="Q334" s="52"/>
      <c r="R334" s="54"/>
      <c r="S334" s="181"/>
      <c r="T334" s="181"/>
      <c r="U334" s="52"/>
      <c r="V334" s="181"/>
      <c r="W334" s="52"/>
      <c r="X334" s="139"/>
      <c r="Y334" s="222"/>
      <c r="Z334" s="52"/>
      <c r="AA334" s="181"/>
      <c r="AB334" s="52"/>
      <c r="AC334" s="140"/>
      <c r="AD334" s="136" t="b">
        <f t="shared" si="289"/>
        <v>1</v>
      </c>
      <c r="AE334" s="136" t="b">
        <f t="shared" si="290"/>
        <v>1</v>
      </c>
    </row>
    <row r="335" spans="1:36">
      <c r="A335" s="57">
        <v>19.010000000000002</v>
      </c>
      <c r="B335" s="62" t="s">
        <v>219</v>
      </c>
      <c r="C335" s="63">
        <v>31</v>
      </c>
      <c r="D335" s="168">
        <v>2.3249999999999997</v>
      </c>
      <c r="E335" s="63">
        <v>31</v>
      </c>
      <c r="F335" s="180">
        <v>2.3250000000000002</v>
      </c>
      <c r="G335" s="60">
        <f t="shared" ref="G335:H335" si="299">E335/C335%</f>
        <v>100</v>
      </c>
      <c r="H335" s="260">
        <f t="shared" si="299"/>
        <v>100.00000000000003</v>
      </c>
      <c r="I335" s="63">
        <f>C335-E335</f>
        <v>0</v>
      </c>
      <c r="J335" s="92">
        <f>D335-F335</f>
        <v>0</v>
      </c>
      <c r="K335" s="62"/>
      <c r="L335" s="167"/>
      <c r="M335" s="62"/>
      <c r="N335" s="92"/>
      <c r="O335" s="170">
        <v>7.4999999999999997E-2</v>
      </c>
      <c r="P335" s="63">
        <v>31</v>
      </c>
      <c r="Q335" s="92">
        <f>O335*P335</f>
        <v>2.3249999999999997</v>
      </c>
      <c r="R335" s="60">
        <f>P335</f>
        <v>31</v>
      </c>
      <c r="S335" s="180">
        <f>Q335</f>
        <v>2.3249999999999997</v>
      </c>
      <c r="T335" s="180"/>
      <c r="U335" s="92"/>
      <c r="V335" s="180"/>
      <c r="W335" s="92"/>
      <c r="X335" s="170">
        <v>7.4999999999999997E-2</v>
      </c>
      <c r="Y335" s="363">
        <v>31</v>
      </c>
      <c r="Z335" s="92">
        <f>X335*Y335</f>
        <v>2.3249999999999997</v>
      </c>
      <c r="AA335" s="180">
        <f>Y335</f>
        <v>31</v>
      </c>
      <c r="AB335" s="92">
        <f>U335+W335+Z335</f>
        <v>2.3249999999999997</v>
      </c>
      <c r="AC335" s="144"/>
      <c r="AD335" s="136" t="b">
        <f t="shared" si="289"/>
        <v>1</v>
      </c>
      <c r="AE335" s="136" t="b">
        <f t="shared" si="290"/>
        <v>1</v>
      </c>
    </row>
    <row r="336" spans="1:36" s="283" customFormat="1">
      <c r="A336" s="265"/>
      <c r="B336" s="302" t="s">
        <v>109</v>
      </c>
      <c r="C336" s="304">
        <f>C335</f>
        <v>31</v>
      </c>
      <c r="D336" s="308">
        <f>D335</f>
        <v>2.3249999999999997</v>
      </c>
      <c r="E336" s="304">
        <f>E335</f>
        <v>31</v>
      </c>
      <c r="F336" s="308">
        <f>F335</f>
        <v>2.3250000000000002</v>
      </c>
      <c r="G336" s="328">
        <f t="shared" ref="G336:O336" si="300">SUM(G335)</f>
        <v>100</v>
      </c>
      <c r="H336" s="310">
        <f t="shared" si="300"/>
        <v>100.00000000000003</v>
      </c>
      <c r="I336" s="304">
        <f t="shared" ref="I336:M336" si="301">I335</f>
        <v>0</v>
      </c>
      <c r="J336" s="308">
        <f t="shared" si="301"/>
        <v>0</v>
      </c>
      <c r="K336" s="304">
        <f t="shared" si="301"/>
        <v>0</v>
      </c>
      <c r="L336" s="308">
        <f>L335</f>
        <v>0</v>
      </c>
      <c r="M336" s="304">
        <f t="shared" si="301"/>
        <v>0</v>
      </c>
      <c r="N336" s="308">
        <f>N335</f>
        <v>0</v>
      </c>
      <c r="O336" s="310">
        <f t="shared" si="300"/>
        <v>7.4999999999999997E-2</v>
      </c>
      <c r="P336" s="304">
        <f t="shared" ref="P336:V336" si="302">P335</f>
        <v>31</v>
      </c>
      <c r="Q336" s="308">
        <f>Q335</f>
        <v>2.3249999999999997</v>
      </c>
      <c r="R336" s="304">
        <f t="shared" si="302"/>
        <v>31</v>
      </c>
      <c r="S336" s="308">
        <f>S335</f>
        <v>2.3249999999999997</v>
      </c>
      <c r="T336" s="304">
        <f t="shared" si="302"/>
        <v>0</v>
      </c>
      <c r="U336" s="308">
        <f>U335</f>
        <v>0</v>
      </c>
      <c r="V336" s="304">
        <f t="shared" si="302"/>
        <v>0</v>
      </c>
      <c r="W336" s="308">
        <f>W335</f>
        <v>0</v>
      </c>
      <c r="X336" s="310">
        <f t="shared" ref="X336" si="303">SUM(X335)</f>
        <v>7.4999999999999997E-2</v>
      </c>
      <c r="Y336" s="328">
        <f t="shared" ref="Y336:AA336" si="304">Y335</f>
        <v>31</v>
      </c>
      <c r="Z336" s="308">
        <f>Z335</f>
        <v>2.3249999999999997</v>
      </c>
      <c r="AA336" s="304">
        <f t="shared" si="304"/>
        <v>31</v>
      </c>
      <c r="AB336" s="308">
        <f>AB335</f>
        <v>2.3249999999999997</v>
      </c>
      <c r="AC336" s="308">
        <f t="shared" ref="AC336:AE336" si="305">AC335</f>
        <v>0</v>
      </c>
      <c r="AD336" s="304" t="b">
        <f t="shared" si="305"/>
        <v>1</v>
      </c>
      <c r="AE336" s="308" t="b">
        <f t="shared" si="305"/>
        <v>1</v>
      </c>
      <c r="AG336" s="304">
        <f t="shared" ref="AG336:AJ336" si="306">AG335</f>
        <v>0</v>
      </c>
      <c r="AH336" s="308">
        <f t="shared" si="306"/>
        <v>0</v>
      </c>
      <c r="AI336" s="304">
        <f t="shared" si="306"/>
        <v>0</v>
      </c>
      <c r="AJ336" s="308">
        <f t="shared" si="306"/>
        <v>0</v>
      </c>
    </row>
    <row r="337" spans="1:36" s="134" customFormat="1">
      <c r="A337" s="57"/>
      <c r="B337" s="59"/>
      <c r="C337" s="54"/>
      <c r="D337" s="52"/>
      <c r="E337" s="54"/>
      <c r="F337" s="181"/>
      <c r="G337" s="131"/>
      <c r="H337" s="52"/>
      <c r="I337" s="59"/>
      <c r="J337" s="52"/>
      <c r="K337" s="59"/>
      <c r="L337" s="52"/>
      <c r="M337" s="59"/>
      <c r="N337" s="52"/>
      <c r="O337" s="54"/>
      <c r="P337" s="54"/>
      <c r="Q337" s="52"/>
      <c r="R337" s="51"/>
      <c r="S337" s="181"/>
      <c r="T337" s="181"/>
      <c r="U337" s="52"/>
      <c r="V337" s="181"/>
      <c r="W337" s="52"/>
      <c r="X337" s="257"/>
      <c r="Y337" s="222"/>
      <c r="Z337" s="52"/>
      <c r="AA337" s="181"/>
      <c r="AB337" s="52"/>
      <c r="AC337" s="138"/>
    </row>
    <row r="338" spans="1:36">
      <c r="A338" s="57" t="s">
        <v>220</v>
      </c>
      <c r="B338" s="58" t="s">
        <v>221</v>
      </c>
      <c r="C338" s="54"/>
      <c r="D338" s="169"/>
      <c r="E338" s="54"/>
      <c r="F338" s="181"/>
      <c r="G338" s="213"/>
      <c r="H338" s="258"/>
      <c r="I338" s="54"/>
      <c r="J338" s="52"/>
      <c r="K338" s="58"/>
      <c r="L338" s="169"/>
      <c r="M338" s="58"/>
      <c r="N338" s="52"/>
      <c r="O338" s="139"/>
      <c r="P338" s="54"/>
      <c r="Q338" s="52"/>
      <c r="R338" s="54"/>
      <c r="S338" s="181"/>
      <c r="T338" s="181"/>
      <c r="U338" s="52"/>
      <c r="V338" s="181"/>
      <c r="W338" s="52"/>
      <c r="X338" s="139"/>
      <c r="Y338" s="222"/>
      <c r="Z338" s="52"/>
      <c r="AA338" s="181"/>
      <c r="AB338" s="52"/>
      <c r="AC338" s="140"/>
      <c r="AD338" s="136" t="b">
        <f t="shared" si="289"/>
        <v>1</v>
      </c>
      <c r="AE338" s="136" t="b">
        <f t="shared" si="290"/>
        <v>1</v>
      </c>
    </row>
    <row r="339" spans="1:36">
      <c r="A339" s="60">
        <v>20</v>
      </c>
      <c r="B339" s="58" t="s">
        <v>222</v>
      </c>
      <c r="C339" s="54"/>
      <c r="D339" s="169"/>
      <c r="E339" s="54"/>
      <c r="F339" s="181"/>
      <c r="G339" s="213"/>
      <c r="H339" s="258"/>
      <c r="I339" s="54"/>
      <c r="J339" s="52"/>
      <c r="K339" s="58"/>
      <c r="L339" s="169"/>
      <c r="M339" s="58"/>
      <c r="N339" s="52"/>
      <c r="O339" s="139"/>
      <c r="P339" s="54"/>
      <c r="Q339" s="52"/>
      <c r="R339" s="54"/>
      <c r="S339" s="181"/>
      <c r="T339" s="181"/>
      <c r="U339" s="52"/>
      <c r="V339" s="181"/>
      <c r="W339" s="52"/>
      <c r="X339" s="139"/>
      <c r="Y339" s="222"/>
      <c r="Z339" s="52"/>
      <c r="AA339" s="181"/>
      <c r="AB339" s="52"/>
      <c r="AC339" s="140"/>
      <c r="AD339" s="136" t="b">
        <f t="shared" si="289"/>
        <v>1</v>
      </c>
      <c r="AE339" s="136" t="b">
        <f t="shared" si="290"/>
        <v>1</v>
      </c>
    </row>
    <row r="340" spans="1:36">
      <c r="A340" s="125">
        <v>20.010000000000002</v>
      </c>
      <c r="B340" s="62" t="s">
        <v>223</v>
      </c>
      <c r="C340" s="63">
        <v>80</v>
      </c>
      <c r="D340" s="92">
        <v>2.4</v>
      </c>
      <c r="E340" s="63">
        <v>0</v>
      </c>
      <c r="F340" s="180">
        <v>0</v>
      </c>
      <c r="G340" s="60">
        <f t="shared" ref="G340:H340" si="307">E340/C340%</f>
        <v>0</v>
      </c>
      <c r="H340" s="260">
        <f t="shared" si="307"/>
        <v>0</v>
      </c>
      <c r="I340" s="63">
        <f>C340-E340</f>
        <v>80</v>
      </c>
      <c r="J340" s="92">
        <f>D340-F340</f>
        <v>2.4</v>
      </c>
      <c r="K340" s="62"/>
      <c r="L340" s="167">
        <v>0.7</v>
      </c>
      <c r="M340" s="62"/>
      <c r="N340" s="92"/>
      <c r="O340" s="170">
        <v>0.03</v>
      </c>
      <c r="P340" s="63">
        <v>73</v>
      </c>
      <c r="Q340" s="92">
        <f>O340*P340</f>
        <v>2.19</v>
      </c>
      <c r="R340" s="60">
        <f>P340</f>
        <v>73</v>
      </c>
      <c r="S340" s="180">
        <f>L340+N340+Q340</f>
        <v>2.8899999999999997</v>
      </c>
      <c r="T340" s="180"/>
      <c r="U340" s="92">
        <v>0.7</v>
      </c>
      <c r="V340" s="180"/>
      <c r="W340" s="92"/>
      <c r="X340" s="170">
        <v>0.03</v>
      </c>
      <c r="Y340" s="60">
        <v>73</v>
      </c>
      <c r="Z340" s="92">
        <f>X340*Y340</f>
        <v>2.19</v>
      </c>
      <c r="AA340" s="180">
        <f>Y340</f>
        <v>73</v>
      </c>
      <c r="AB340" s="92">
        <f>U340+W340+Z340</f>
        <v>2.8899999999999997</v>
      </c>
      <c r="AC340" s="144"/>
      <c r="AD340" s="136" t="b">
        <f t="shared" si="289"/>
        <v>1</v>
      </c>
      <c r="AE340" s="136" t="b">
        <f t="shared" si="290"/>
        <v>1</v>
      </c>
    </row>
    <row r="341" spans="1:36" s="283" customFormat="1">
      <c r="A341" s="265"/>
      <c r="B341" s="302" t="s">
        <v>109</v>
      </c>
      <c r="C341" s="304">
        <f>C340</f>
        <v>80</v>
      </c>
      <c r="D341" s="308">
        <f>D340</f>
        <v>2.4</v>
      </c>
      <c r="E341" s="304">
        <f>E340</f>
        <v>0</v>
      </c>
      <c r="F341" s="308">
        <f>F340</f>
        <v>0</v>
      </c>
      <c r="G341" s="328">
        <f t="shared" ref="G341:O341" si="308">SUM(G340)</f>
        <v>0</v>
      </c>
      <c r="H341" s="310">
        <f t="shared" si="308"/>
        <v>0</v>
      </c>
      <c r="I341" s="304">
        <f t="shared" ref="I341:M341" si="309">I340</f>
        <v>80</v>
      </c>
      <c r="J341" s="308">
        <f t="shared" si="309"/>
        <v>2.4</v>
      </c>
      <c r="K341" s="304">
        <f t="shared" si="309"/>
        <v>0</v>
      </c>
      <c r="L341" s="308">
        <f>L340</f>
        <v>0.7</v>
      </c>
      <c r="M341" s="304">
        <f t="shared" si="309"/>
        <v>0</v>
      </c>
      <c r="N341" s="308">
        <f>N340</f>
        <v>0</v>
      </c>
      <c r="O341" s="349">
        <f t="shared" si="308"/>
        <v>0.03</v>
      </c>
      <c r="P341" s="304">
        <f t="shared" ref="P341:V341" si="310">P340</f>
        <v>73</v>
      </c>
      <c r="Q341" s="308">
        <f>Q340</f>
        <v>2.19</v>
      </c>
      <c r="R341" s="304">
        <f t="shared" si="310"/>
        <v>73</v>
      </c>
      <c r="S341" s="308">
        <f>S340</f>
        <v>2.8899999999999997</v>
      </c>
      <c r="T341" s="304">
        <f t="shared" si="310"/>
        <v>0</v>
      </c>
      <c r="U341" s="308">
        <f>U340</f>
        <v>0.7</v>
      </c>
      <c r="V341" s="304">
        <f t="shared" si="310"/>
        <v>0</v>
      </c>
      <c r="W341" s="308">
        <f>W340</f>
        <v>0</v>
      </c>
      <c r="X341" s="349">
        <f t="shared" ref="X341" si="311">SUM(X340)</f>
        <v>0.03</v>
      </c>
      <c r="Y341" s="328">
        <f t="shared" ref="Y341:AA341" si="312">Y340</f>
        <v>73</v>
      </c>
      <c r="Z341" s="308">
        <f>Z340</f>
        <v>2.19</v>
      </c>
      <c r="AA341" s="304">
        <f t="shared" si="312"/>
        <v>73</v>
      </c>
      <c r="AB341" s="308">
        <f>AB340</f>
        <v>2.8899999999999997</v>
      </c>
      <c r="AC341" s="308">
        <f t="shared" ref="AC341:AE341" si="313">AC340</f>
        <v>0</v>
      </c>
      <c r="AD341" s="304" t="b">
        <f t="shared" si="313"/>
        <v>1</v>
      </c>
      <c r="AE341" s="308" t="b">
        <f t="shared" si="313"/>
        <v>1</v>
      </c>
      <c r="AG341" s="304">
        <f t="shared" ref="AG341:AJ341" si="314">AG340</f>
        <v>0</v>
      </c>
      <c r="AH341" s="308">
        <f t="shared" si="314"/>
        <v>0</v>
      </c>
      <c r="AI341" s="304">
        <f t="shared" si="314"/>
        <v>0</v>
      </c>
      <c r="AJ341" s="308">
        <f t="shared" si="314"/>
        <v>0</v>
      </c>
    </row>
    <row r="342" spans="1:36">
      <c r="A342" s="60">
        <v>21</v>
      </c>
      <c r="B342" s="58" t="s">
        <v>224</v>
      </c>
      <c r="C342" s="54"/>
      <c r="D342" s="169"/>
      <c r="E342" s="54"/>
      <c r="F342" s="181"/>
      <c r="G342" s="213"/>
      <c r="H342" s="258"/>
      <c r="I342" s="54"/>
      <c r="J342" s="52"/>
      <c r="K342" s="58"/>
      <c r="L342" s="169"/>
      <c r="M342" s="58"/>
      <c r="N342" s="52"/>
      <c r="O342" s="139"/>
      <c r="P342" s="54"/>
      <c r="Q342" s="52"/>
      <c r="R342" s="54"/>
      <c r="S342" s="181"/>
      <c r="T342" s="181"/>
      <c r="U342" s="52"/>
      <c r="V342" s="181"/>
      <c r="W342" s="52"/>
      <c r="X342" s="139"/>
      <c r="Y342" s="222"/>
      <c r="Z342" s="52"/>
      <c r="AA342" s="181"/>
      <c r="AB342" s="52"/>
      <c r="AC342" s="140"/>
      <c r="AD342" s="136" t="b">
        <f t="shared" si="289"/>
        <v>1</v>
      </c>
      <c r="AE342" s="136" t="b">
        <f t="shared" si="290"/>
        <v>1</v>
      </c>
    </row>
    <row r="343" spans="1:36">
      <c r="A343" s="57">
        <v>21.01</v>
      </c>
      <c r="B343" s="62" t="s">
        <v>225</v>
      </c>
      <c r="C343" s="63">
        <v>1</v>
      </c>
      <c r="D343" s="168">
        <v>12.5</v>
      </c>
      <c r="E343" s="63">
        <v>0</v>
      </c>
      <c r="F343" s="180">
        <v>0</v>
      </c>
      <c r="G343" s="214"/>
      <c r="H343" s="260"/>
      <c r="I343" s="63">
        <f t="shared" ref="I343:J346" si="315">C343-E343</f>
        <v>1</v>
      </c>
      <c r="J343" s="92">
        <f t="shared" si="315"/>
        <v>12.5</v>
      </c>
      <c r="K343" s="62"/>
      <c r="L343" s="167">
        <v>0.85</v>
      </c>
      <c r="M343" s="62"/>
      <c r="N343" s="92"/>
      <c r="O343" s="57">
        <v>0</v>
      </c>
      <c r="P343" s="193"/>
      <c r="Q343" s="92">
        <v>12.5</v>
      </c>
      <c r="R343" s="60">
        <f t="shared" ref="R343:R346" si="316">P343</f>
        <v>0</v>
      </c>
      <c r="S343" s="180">
        <f>L343+N343+Q343</f>
        <v>13.35</v>
      </c>
      <c r="T343" s="180"/>
      <c r="U343" s="92">
        <v>0.85</v>
      </c>
      <c r="V343" s="180"/>
      <c r="W343" s="92"/>
      <c r="X343" s="260">
        <v>0</v>
      </c>
      <c r="Y343" s="215"/>
      <c r="Z343" s="92">
        <v>12.5</v>
      </c>
      <c r="AA343" s="180">
        <f t="shared" ref="AA343:AA346" si="317">Y343</f>
        <v>0</v>
      </c>
      <c r="AB343" s="92">
        <f t="shared" ref="AB343:AB346" si="318">U343+W343+Z343</f>
        <v>13.35</v>
      </c>
      <c r="AC343" s="144"/>
      <c r="AD343" s="136" t="b">
        <f t="shared" si="289"/>
        <v>0</v>
      </c>
      <c r="AE343" s="136" t="b">
        <f t="shared" si="290"/>
        <v>1</v>
      </c>
    </row>
    <row r="344" spans="1:36">
      <c r="A344" s="57">
        <v>21.02</v>
      </c>
      <c r="B344" s="62" t="s">
        <v>226</v>
      </c>
      <c r="C344" s="63">
        <v>1</v>
      </c>
      <c r="D344" s="168">
        <v>12.5</v>
      </c>
      <c r="E344" s="63">
        <v>0</v>
      </c>
      <c r="F344" s="180">
        <v>0</v>
      </c>
      <c r="G344" s="214"/>
      <c r="H344" s="260"/>
      <c r="I344" s="63">
        <f t="shared" si="315"/>
        <v>1</v>
      </c>
      <c r="J344" s="92">
        <f t="shared" si="315"/>
        <v>12.5</v>
      </c>
      <c r="K344" s="62"/>
      <c r="L344" s="167">
        <v>0.35</v>
      </c>
      <c r="M344" s="62"/>
      <c r="N344" s="92"/>
      <c r="O344" s="57">
        <v>0</v>
      </c>
      <c r="P344" s="193"/>
      <c r="Q344" s="92">
        <v>12.5</v>
      </c>
      <c r="R344" s="60">
        <f t="shared" si="316"/>
        <v>0</v>
      </c>
      <c r="S344" s="180">
        <f t="shared" ref="S344:S346" si="319">L344+N344+Q344</f>
        <v>12.85</v>
      </c>
      <c r="T344" s="180"/>
      <c r="U344" s="92">
        <v>0.35</v>
      </c>
      <c r="V344" s="180"/>
      <c r="W344" s="92"/>
      <c r="X344" s="260">
        <v>0</v>
      </c>
      <c r="Y344" s="215"/>
      <c r="Z344" s="92">
        <v>12.5</v>
      </c>
      <c r="AA344" s="180">
        <f t="shared" si="317"/>
        <v>0</v>
      </c>
      <c r="AB344" s="92">
        <f t="shared" si="318"/>
        <v>12.85</v>
      </c>
      <c r="AC344" s="144"/>
      <c r="AD344" s="136" t="b">
        <f t="shared" si="289"/>
        <v>0</v>
      </c>
      <c r="AE344" s="136" t="b">
        <f t="shared" si="290"/>
        <v>1</v>
      </c>
    </row>
    <row r="345" spans="1:36">
      <c r="A345" s="57">
        <f t="shared" ref="A345:A346" si="320">+A344+0.01</f>
        <v>21.03</v>
      </c>
      <c r="B345" s="62" t="s">
        <v>227</v>
      </c>
      <c r="C345" s="63">
        <v>1</v>
      </c>
      <c r="D345" s="168">
        <v>12.5</v>
      </c>
      <c r="E345" s="63">
        <v>0</v>
      </c>
      <c r="F345" s="180">
        <v>0</v>
      </c>
      <c r="G345" s="214"/>
      <c r="H345" s="260"/>
      <c r="I345" s="63">
        <f t="shared" si="315"/>
        <v>1</v>
      </c>
      <c r="J345" s="92">
        <f t="shared" si="315"/>
        <v>12.5</v>
      </c>
      <c r="K345" s="62"/>
      <c r="L345" s="167">
        <v>0.33</v>
      </c>
      <c r="M345" s="62"/>
      <c r="N345" s="92"/>
      <c r="O345" s="57">
        <v>0</v>
      </c>
      <c r="P345" s="193"/>
      <c r="Q345" s="92">
        <v>12.5</v>
      </c>
      <c r="R345" s="60">
        <f t="shared" si="316"/>
        <v>0</v>
      </c>
      <c r="S345" s="180">
        <f t="shared" si="319"/>
        <v>12.83</v>
      </c>
      <c r="T345" s="180"/>
      <c r="U345" s="92">
        <v>0.33</v>
      </c>
      <c r="V345" s="180"/>
      <c r="W345" s="92"/>
      <c r="X345" s="260">
        <v>0</v>
      </c>
      <c r="Y345" s="215"/>
      <c r="Z345" s="92">
        <v>12.5</v>
      </c>
      <c r="AA345" s="180">
        <f t="shared" si="317"/>
        <v>0</v>
      </c>
      <c r="AB345" s="92">
        <f t="shared" si="318"/>
        <v>12.83</v>
      </c>
      <c r="AC345" s="144"/>
      <c r="AD345" s="136" t="b">
        <f t="shared" si="289"/>
        <v>0</v>
      </c>
      <c r="AE345" s="136" t="b">
        <f t="shared" si="290"/>
        <v>1</v>
      </c>
    </row>
    <row r="346" spans="1:36">
      <c r="A346" s="57">
        <f t="shared" si="320"/>
        <v>21.040000000000003</v>
      </c>
      <c r="B346" s="62" t="s">
        <v>228</v>
      </c>
      <c r="C346" s="63">
        <v>1</v>
      </c>
      <c r="D346" s="92">
        <v>12.5</v>
      </c>
      <c r="E346" s="63">
        <v>0</v>
      </c>
      <c r="F346" s="180">
        <v>0</v>
      </c>
      <c r="G346" s="214"/>
      <c r="H346" s="260"/>
      <c r="I346" s="63">
        <f t="shared" si="315"/>
        <v>1</v>
      </c>
      <c r="J346" s="92">
        <f t="shared" si="315"/>
        <v>12.5</v>
      </c>
      <c r="K346" s="62"/>
      <c r="L346" s="167"/>
      <c r="M346" s="62"/>
      <c r="N346" s="92"/>
      <c r="O346" s="57">
        <v>0</v>
      </c>
      <c r="P346" s="193">
        <v>0</v>
      </c>
      <c r="Q346" s="92">
        <v>12.5</v>
      </c>
      <c r="R346" s="60">
        <f t="shared" si="316"/>
        <v>0</v>
      </c>
      <c r="S346" s="180">
        <f t="shared" si="319"/>
        <v>12.5</v>
      </c>
      <c r="T346" s="180"/>
      <c r="U346" s="92"/>
      <c r="V346" s="180"/>
      <c r="W346" s="92"/>
      <c r="X346" s="260">
        <v>0</v>
      </c>
      <c r="Y346" s="215"/>
      <c r="Z346" s="92">
        <v>12.5</v>
      </c>
      <c r="AA346" s="180">
        <f t="shared" si="317"/>
        <v>0</v>
      </c>
      <c r="AB346" s="92">
        <f t="shared" si="318"/>
        <v>12.5</v>
      </c>
      <c r="AC346" s="144"/>
      <c r="AD346" s="136" t="b">
        <f t="shared" si="289"/>
        <v>0</v>
      </c>
      <c r="AE346" s="136" t="b">
        <f t="shared" si="290"/>
        <v>1</v>
      </c>
    </row>
    <row r="347" spans="1:36" s="283" customFormat="1">
      <c r="A347" s="265"/>
      <c r="B347" s="302" t="s">
        <v>109</v>
      </c>
      <c r="C347" s="304">
        <f>SUM(C343:C346)</f>
        <v>4</v>
      </c>
      <c r="D347" s="308">
        <f>SUM(D343:D346)</f>
        <v>50</v>
      </c>
      <c r="E347" s="304">
        <f>SUM(E343:E346)</f>
        <v>0</v>
      </c>
      <c r="F347" s="308">
        <f>SUM(F343:F346)</f>
        <v>0</v>
      </c>
      <c r="G347" s="328">
        <f t="shared" ref="G347:H347" si="321">SUM(G343:G346)</f>
        <v>0</v>
      </c>
      <c r="H347" s="310">
        <f t="shared" si="321"/>
        <v>0</v>
      </c>
      <c r="I347" s="304">
        <f>SUM(I343:I346)</f>
        <v>4</v>
      </c>
      <c r="J347" s="308">
        <f>SUM(J343:J346)</f>
        <v>50</v>
      </c>
      <c r="K347" s="304">
        <f t="shared" ref="K347:M347" si="322">SUM(K343:K346)</f>
        <v>0</v>
      </c>
      <c r="L347" s="308">
        <f>SUM(L343:L346)</f>
        <v>1.53</v>
      </c>
      <c r="M347" s="304">
        <f t="shared" si="322"/>
        <v>0</v>
      </c>
      <c r="N347" s="308">
        <f>SUM(N343:N346)</f>
        <v>0</v>
      </c>
      <c r="O347" s="310"/>
      <c r="P347" s="304">
        <f t="shared" ref="P347:V347" si="323">SUM(P343:P346)</f>
        <v>0</v>
      </c>
      <c r="Q347" s="308">
        <f>SUM(Q343:Q346)</f>
        <v>50</v>
      </c>
      <c r="R347" s="304">
        <f t="shared" si="323"/>
        <v>0</v>
      </c>
      <c r="S347" s="308">
        <f>SUM(S343:S346)</f>
        <v>51.53</v>
      </c>
      <c r="T347" s="304">
        <f t="shared" si="323"/>
        <v>0</v>
      </c>
      <c r="U347" s="308">
        <f>SUM(U343:U346)</f>
        <v>1.53</v>
      </c>
      <c r="V347" s="304">
        <f t="shared" si="323"/>
        <v>0</v>
      </c>
      <c r="W347" s="308">
        <f>SUM(W343:W346)</f>
        <v>0</v>
      </c>
      <c r="X347" s="310"/>
      <c r="Y347" s="328">
        <f t="shared" ref="Y347:AA347" si="324">SUM(Y343:Y346)</f>
        <v>0</v>
      </c>
      <c r="Z347" s="308">
        <f>SUM(Z343:Z346)</f>
        <v>50</v>
      </c>
      <c r="AA347" s="304">
        <f t="shared" si="324"/>
        <v>0</v>
      </c>
      <c r="AB347" s="308">
        <f>SUM(AB343:AB346)</f>
        <v>51.53</v>
      </c>
      <c r="AC347" s="308">
        <f t="shared" ref="AC347:AE347" si="325">SUM(AC343:AC346)</f>
        <v>0</v>
      </c>
      <c r="AD347" s="304">
        <f t="shared" si="325"/>
        <v>0</v>
      </c>
      <c r="AE347" s="308">
        <f t="shared" si="325"/>
        <v>0</v>
      </c>
      <c r="AG347" s="304">
        <f t="shared" ref="AG347:AJ347" si="326">SUM(AG343:AG346)</f>
        <v>0</v>
      </c>
      <c r="AH347" s="308">
        <f t="shared" si="326"/>
        <v>0</v>
      </c>
      <c r="AI347" s="304">
        <f t="shared" si="326"/>
        <v>0</v>
      </c>
      <c r="AJ347" s="308">
        <f t="shared" si="326"/>
        <v>0</v>
      </c>
    </row>
    <row r="348" spans="1:36">
      <c r="A348" s="60">
        <v>22</v>
      </c>
      <c r="B348" s="58" t="s">
        <v>229</v>
      </c>
      <c r="C348" s="54"/>
      <c r="D348" s="169"/>
      <c r="E348" s="54"/>
      <c r="F348" s="181"/>
      <c r="G348" s="213"/>
      <c r="H348" s="258"/>
      <c r="I348" s="54"/>
      <c r="J348" s="52"/>
      <c r="K348" s="58"/>
      <c r="L348" s="169"/>
      <c r="M348" s="58"/>
      <c r="N348" s="52"/>
      <c r="O348" s="139"/>
      <c r="P348" s="54"/>
      <c r="Q348" s="52"/>
      <c r="R348" s="54"/>
      <c r="S348" s="181"/>
      <c r="T348" s="181"/>
      <c r="U348" s="52"/>
      <c r="V348" s="181"/>
      <c r="W348" s="52"/>
      <c r="X348" s="139"/>
      <c r="Y348" s="222"/>
      <c r="Z348" s="52"/>
      <c r="AA348" s="181"/>
      <c r="AB348" s="52"/>
      <c r="AC348" s="140"/>
      <c r="AD348" s="136" t="b">
        <f t="shared" si="289"/>
        <v>1</v>
      </c>
      <c r="AE348" s="136" t="b">
        <f t="shared" si="290"/>
        <v>1</v>
      </c>
    </row>
    <row r="349" spans="1:36">
      <c r="A349" s="57">
        <v>22.01</v>
      </c>
      <c r="B349" s="62" t="s">
        <v>230</v>
      </c>
      <c r="C349" s="63">
        <v>0</v>
      </c>
      <c r="D349" s="92">
        <v>0</v>
      </c>
      <c r="E349" s="63"/>
      <c r="F349" s="180"/>
      <c r="G349" s="214"/>
      <c r="H349" s="260"/>
      <c r="I349" s="63">
        <f t="shared" ref="I349:J349" si="327">C349-E349</f>
        <v>0</v>
      </c>
      <c r="J349" s="92">
        <f t="shared" si="327"/>
        <v>0</v>
      </c>
      <c r="K349" s="62"/>
      <c r="L349" s="167"/>
      <c r="M349" s="62"/>
      <c r="N349" s="92"/>
      <c r="O349" s="143"/>
      <c r="P349" s="63"/>
      <c r="Q349" s="92"/>
      <c r="R349" s="63"/>
      <c r="S349" s="180"/>
      <c r="T349" s="180"/>
      <c r="U349" s="92"/>
      <c r="V349" s="180"/>
      <c r="W349" s="92"/>
      <c r="X349" s="143"/>
      <c r="Y349" s="215"/>
      <c r="Z349" s="92"/>
      <c r="AA349" s="180"/>
      <c r="AB349" s="92"/>
      <c r="AC349" s="144"/>
      <c r="AD349" s="136" t="b">
        <f t="shared" si="289"/>
        <v>1</v>
      </c>
      <c r="AE349" s="136" t="b">
        <f t="shared" si="290"/>
        <v>1</v>
      </c>
    </row>
    <row r="350" spans="1:36">
      <c r="A350" s="57">
        <v>22.02</v>
      </c>
      <c r="B350" s="62" t="s">
        <v>231</v>
      </c>
      <c r="C350" s="63">
        <v>186</v>
      </c>
      <c r="D350" s="168">
        <v>0.56000000000000005</v>
      </c>
      <c r="E350" s="63">
        <v>186</v>
      </c>
      <c r="F350" s="180">
        <v>0.56000000000000005</v>
      </c>
      <c r="G350" s="60">
        <f t="shared" ref="G350:H350" si="328">E350/C350%</f>
        <v>100</v>
      </c>
      <c r="H350" s="260">
        <f t="shared" si="328"/>
        <v>100</v>
      </c>
      <c r="I350" s="63">
        <f>C350-E350</f>
        <v>0</v>
      </c>
      <c r="J350" s="92">
        <f>D350-F350</f>
        <v>0</v>
      </c>
      <c r="K350" s="62"/>
      <c r="L350" s="167"/>
      <c r="M350" s="62"/>
      <c r="N350" s="92"/>
      <c r="O350" s="143">
        <f>0.001*3</f>
        <v>3.0000000000000001E-3</v>
      </c>
      <c r="P350" s="63">
        <f>403</f>
        <v>403</v>
      </c>
      <c r="Q350" s="92">
        <f>+O350*P350</f>
        <v>1.2090000000000001</v>
      </c>
      <c r="R350" s="60">
        <f>P350</f>
        <v>403</v>
      </c>
      <c r="S350" s="180">
        <f>Q350</f>
        <v>1.2090000000000001</v>
      </c>
      <c r="T350" s="180"/>
      <c r="U350" s="92"/>
      <c r="V350" s="180"/>
      <c r="W350" s="92"/>
      <c r="X350" s="143">
        <f>0.001*3</f>
        <v>3.0000000000000001E-3</v>
      </c>
      <c r="Y350" s="215">
        <f>31*6</f>
        <v>186</v>
      </c>
      <c r="Z350" s="92">
        <f>X350*Y350</f>
        <v>0.55800000000000005</v>
      </c>
      <c r="AA350" s="180">
        <f>Y350</f>
        <v>186</v>
      </c>
      <c r="AB350" s="92">
        <f>U350+W350+Z350</f>
        <v>0.55800000000000005</v>
      </c>
      <c r="AC350" s="144"/>
      <c r="AD350" s="136" t="b">
        <f t="shared" si="289"/>
        <v>1</v>
      </c>
      <c r="AE350" s="136" t="b">
        <f t="shared" si="290"/>
        <v>1</v>
      </c>
    </row>
    <row r="351" spans="1:36" s="283" customFormat="1">
      <c r="A351" s="265"/>
      <c r="B351" s="266" t="s">
        <v>107</v>
      </c>
      <c r="C351" s="267">
        <f>C350</f>
        <v>186</v>
      </c>
      <c r="D351" s="279">
        <f>D350</f>
        <v>0.56000000000000005</v>
      </c>
      <c r="E351" s="267">
        <f>E350</f>
        <v>186</v>
      </c>
      <c r="F351" s="279">
        <f>F350</f>
        <v>0.56000000000000005</v>
      </c>
      <c r="G351" s="352">
        <f t="shared" ref="G351:H351" si="329">SUM(G349:G350)</f>
        <v>100</v>
      </c>
      <c r="H351" s="281">
        <f t="shared" si="329"/>
        <v>100</v>
      </c>
      <c r="I351" s="267">
        <f t="shared" ref="I351:M351" si="330">I350</f>
        <v>0</v>
      </c>
      <c r="J351" s="279">
        <f t="shared" si="330"/>
        <v>0</v>
      </c>
      <c r="K351" s="267">
        <f t="shared" si="330"/>
        <v>0</v>
      </c>
      <c r="L351" s="279">
        <f>L349+L350</f>
        <v>0</v>
      </c>
      <c r="M351" s="267">
        <f t="shared" si="330"/>
        <v>0</v>
      </c>
      <c r="N351" s="279">
        <f>N349+N350</f>
        <v>0</v>
      </c>
      <c r="O351" s="281"/>
      <c r="P351" s="267">
        <f t="shared" ref="P351:V351" si="331">P350</f>
        <v>403</v>
      </c>
      <c r="Q351" s="279">
        <f>Q349+Q350</f>
        <v>1.2090000000000001</v>
      </c>
      <c r="R351" s="267">
        <f t="shared" si="331"/>
        <v>403</v>
      </c>
      <c r="S351" s="279">
        <f>S349+S350</f>
        <v>1.2090000000000001</v>
      </c>
      <c r="T351" s="267">
        <f t="shared" si="331"/>
        <v>0</v>
      </c>
      <c r="U351" s="279">
        <f>U349+U350</f>
        <v>0</v>
      </c>
      <c r="V351" s="267">
        <f t="shared" si="331"/>
        <v>0</v>
      </c>
      <c r="W351" s="279">
        <f>W349+W350</f>
        <v>0</v>
      </c>
      <c r="X351" s="281"/>
      <c r="Y351" s="352">
        <f t="shared" ref="Y351:AA351" si="332">Y350</f>
        <v>186</v>
      </c>
      <c r="Z351" s="279">
        <f>Z349+Z350</f>
        <v>0.55800000000000005</v>
      </c>
      <c r="AA351" s="267">
        <f t="shared" si="332"/>
        <v>186</v>
      </c>
      <c r="AB351" s="279">
        <f>AB349+AB350</f>
        <v>0.55800000000000005</v>
      </c>
      <c r="AC351" s="279">
        <f t="shared" ref="AC351:AE351" si="333">AC350</f>
        <v>0</v>
      </c>
      <c r="AD351" s="267" t="b">
        <f t="shared" si="333"/>
        <v>1</v>
      </c>
      <c r="AE351" s="279" t="b">
        <f t="shared" si="333"/>
        <v>1</v>
      </c>
      <c r="AG351" s="267">
        <f t="shared" ref="AG351:AJ351" si="334">AG350</f>
        <v>0</v>
      </c>
      <c r="AH351" s="279">
        <f t="shared" si="334"/>
        <v>0</v>
      </c>
      <c r="AI351" s="267">
        <f t="shared" si="334"/>
        <v>0</v>
      </c>
      <c r="AJ351" s="279">
        <f t="shared" si="334"/>
        <v>0</v>
      </c>
    </row>
    <row r="352" spans="1:36" s="134" customFormat="1">
      <c r="A352" s="57"/>
      <c r="B352" s="73"/>
      <c r="C352" s="74"/>
      <c r="D352" s="153"/>
      <c r="E352" s="74"/>
      <c r="F352" s="197"/>
      <c r="G352" s="219"/>
      <c r="H352" s="153"/>
      <c r="I352" s="73"/>
      <c r="J352" s="153"/>
      <c r="K352" s="73"/>
      <c r="L352" s="153"/>
      <c r="M352" s="73"/>
      <c r="N352" s="153"/>
      <c r="O352" s="74"/>
      <c r="P352" s="74"/>
      <c r="Q352" s="153"/>
      <c r="R352" s="74"/>
      <c r="S352" s="197"/>
      <c r="T352" s="197"/>
      <c r="U352" s="153"/>
      <c r="V352" s="197"/>
      <c r="W352" s="153"/>
      <c r="X352" s="74"/>
      <c r="Y352" s="365"/>
      <c r="Z352" s="153"/>
      <c r="AA352" s="197"/>
      <c r="AB352" s="153"/>
      <c r="AC352" s="155"/>
    </row>
    <row r="353" spans="1:31">
      <c r="A353" s="53" t="s">
        <v>220</v>
      </c>
      <c r="B353" s="58" t="s">
        <v>232</v>
      </c>
      <c r="C353" s="54"/>
      <c r="D353" s="169"/>
      <c r="E353" s="54"/>
      <c r="F353" s="181"/>
      <c r="G353" s="213"/>
      <c r="H353" s="258"/>
      <c r="I353" s="54"/>
      <c r="J353" s="52"/>
      <c r="K353" s="58"/>
      <c r="L353" s="169"/>
      <c r="M353" s="58"/>
      <c r="N353" s="52"/>
      <c r="O353" s="139"/>
      <c r="P353" s="54"/>
      <c r="Q353" s="52"/>
      <c r="R353" s="54"/>
      <c r="S353" s="181"/>
      <c r="T353" s="181"/>
      <c r="U353" s="52"/>
      <c r="V353" s="181"/>
      <c r="W353" s="52"/>
      <c r="X353" s="139"/>
      <c r="Y353" s="222"/>
      <c r="Z353" s="52"/>
      <c r="AA353" s="181"/>
      <c r="AB353" s="52"/>
      <c r="AC353" s="140"/>
      <c r="AD353" s="136" t="b">
        <f t="shared" si="289"/>
        <v>1</v>
      </c>
      <c r="AE353" s="136" t="b">
        <f t="shared" si="290"/>
        <v>1</v>
      </c>
    </row>
    <row r="354" spans="1:31">
      <c r="A354" s="60">
        <v>23</v>
      </c>
      <c r="B354" s="58" t="s">
        <v>233</v>
      </c>
      <c r="C354" s="54"/>
      <c r="D354" s="169"/>
      <c r="E354" s="54"/>
      <c r="F354" s="181"/>
      <c r="G354" s="213"/>
      <c r="H354" s="258"/>
      <c r="I354" s="54"/>
      <c r="J354" s="52"/>
      <c r="K354" s="58"/>
      <c r="L354" s="169"/>
      <c r="M354" s="58"/>
      <c r="N354" s="52"/>
      <c r="O354" s="139"/>
      <c r="P354" s="54"/>
      <c r="Q354" s="52"/>
      <c r="R354" s="54"/>
      <c r="S354" s="181"/>
      <c r="T354" s="181"/>
      <c r="U354" s="52"/>
      <c r="V354" s="181"/>
      <c r="W354" s="52"/>
      <c r="X354" s="139"/>
      <c r="Y354" s="222"/>
      <c r="Z354" s="52"/>
      <c r="AA354" s="181"/>
      <c r="AB354" s="52"/>
      <c r="AC354" s="140"/>
      <c r="AD354" s="136" t="b">
        <f t="shared" si="289"/>
        <v>1</v>
      </c>
      <c r="AE354" s="136" t="b">
        <f t="shared" si="290"/>
        <v>1</v>
      </c>
    </row>
    <row r="355" spans="1:31">
      <c r="A355" s="57">
        <v>23.01</v>
      </c>
      <c r="B355" s="62" t="s">
        <v>234</v>
      </c>
      <c r="C355" s="63"/>
      <c r="D355" s="167"/>
      <c r="E355" s="490"/>
      <c r="F355" s="167"/>
      <c r="G355" s="214"/>
      <c r="H355" s="260"/>
      <c r="I355" s="63"/>
      <c r="J355" s="92"/>
      <c r="K355" s="62"/>
      <c r="L355" s="167"/>
      <c r="M355" s="62"/>
      <c r="N355" s="92"/>
      <c r="O355" s="143"/>
      <c r="P355" s="63"/>
      <c r="Q355" s="92"/>
      <c r="R355" s="60">
        <f>K355+M355+P355</f>
        <v>0</v>
      </c>
      <c r="S355" s="180">
        <f>L355+N355+Q355</f>
        <v>0</v>
      </c>
      <c r="T355" s="180"/>
      <c r="U355" s="92"/>
      <c r="V355" s="180"/>
      <c r="W355" s="92"/>
      <c r="X355" s="143"/>
      <c r="Y355" s="215"/>
      <c r="Z355" s="92">
        <f t="shared" ref="Z355:Z383" si="335">X355*Y355</f>
        <v>0</v>
      </c>
      <c r="AA355" s="180">
        <f t="shared" ref="AA355:AA383" si="336">Y355</f>
        <v>0</v>
      </c>
      <c r="AB355" s="92">
        <f t="shared" ref="AB355:AB383" si="337">U355+W355+Z355</f>
        <v>0</v>
      </c>
      <c r="AC355" s="144"/>
      <c r="AD355" s="136" t="b">
        <f t="shared" si="289"/>
        <v>1</v>
      </c>
      <c r="AE355" s="136" t="b">
        <f t="shared" si="290"/>
        <v>1</v>
      </c>
    </row>
    <row r="356" spans="1:31">
      <c r="A356" s="57">
        <f>+A355+0.01</f>
        <v>23.020000000000003</v>
      </c>
      <c r="B356" s="62" t="s">
        <v>235</v>
      </c>
      <c r="C356" s="63"/>
      <c r="D356" s="167"/>
      <c r="E356" s="490"/>
      <c r="F356" s="167"/>
      <c r="G356" s="214"/>
      <c r="H356" s="260"/>
      <c r="I356" s="63"/>
      <c r="J356" s="92"/>
      <c r="K356" s="62"/>
      <c r="L356" s="167"/>
      <c r="M356" s="62"/>
      <c r="N356" s="92"/>
      <c r="O356" s="143"/>
      <c r="P356" s="63"/>
      <c r="Q356" s="92"/>
      <c r="R356" s="60">
        <f t="shared" ref="R356:S383" si="338">K356+M356+P356</f>
        <v>0</v>
      </c>
      <c r="S356" s="180">
        <f t="shared" si="338"/>
        <v>0</v>
      </c>
      <c r="T356" s="180"/>
      <c r="U356" s="92"/>
      <c r="V356" s="180"/>
      <c r="W356" s="92"/>
      <c r="X356" s="143"/>
      <c r="Y356" s="215"/>
      <c r="Z356" s="92">
        <f t="shared" si="335"/>
        <v>0</v>
      </c>
      <c r="AA356" s="180">
        <f t="shared" si="336"/>
        <v>0</v>
      </c>
      <c r="AB356" s="92">
        <f t="shared" si="337"/>
        <v>0</v>
      </c>
      <c r="AC356" s="144"/>
      <c r="AD356" s="136" t="b">
        <f t="shared" si="289"/>
        <v>1</v>
      </c>
      <c r="AE356" s="136" t="b">
        <f t="shared" si="290"/>
        <v>1</v>
      </c>
    </row>
    <row r="357" spans="1:31">
      <c r="A357" s="57">
        <f t="shared" ref="A357:A377" si="339">+A356+0.01</f>
        <v>23.030000000000005</v>
      </c>
      <c r="B357" s="62" t="s">
        <v>236</v>
      </c>
      <c r="C357" s="63"/>
      <c r="D357" s="167"/>
      <c r="E357" s="490"/>
      <c r="F357" s="167"/>
      <c r="G357" s="214"/>
      <c r="H357" s="260"/>
      <c r="I357" s="63"/>
      <c r="J357" s="92"/>
      <c r="K357" s="62"/>
      <c r="L357" s="167"/>
      <c r="M357" s="62"/>
      <c r="N357" s="92"/>
      <c r="O357" s="143"/>
      <c r="P357" s="63"/>
      <c r="Q357" s="92"/>
      <c r="R357" s="60">
        <f t="shared" si="338"/>
        <v>0</v>
      </c>
      <c r="S357" s="180">
        <f t="shared" si="338"/>
        <v>0</v>
      </c>
      <c r="T357" s="180"/>
      <c r="U357" s="92"/>
      <c r="V357" s="180"/>
      <c r="W357" s="92"/>
      <c r="X357" s="143"/>
      <c r="Y357" s="215"/>
      <c r="Z357" s="92">
        <f t="shared" si="335"/>
        <v>0</v>
      </c>
      <c r="AA357" s="180">
        <f t="shared" si="336"/>
        <v>0</v>
      </c>
      <c r="AB357" s="92">
        <f t="shared" si="337"/>
        <v>0</v>
      </c>
      <c r="AC357" s="144"/>
      <c r="AD357" s="136" t="b">
        <f t="shared" si="289"/>
        <v>1</v>
      </c>
      <c r="AE357" s="136" t="b">
        <f t="shared" si="290"/>
        <v>1</v>
      </c>
    </row>
    <row r="358" spans="1:31">
      <c r="A358" s="57">
        <f t="shared" si="339"/>
        <v>23.040000000000006</v>
      </c>
      <c r="B358" s="62" t="s">
        <v>237</v>
      </c>
      <c r="C358" s="63"/>
      <c r="D358" s="167"/>
      <c r="E358" s="490"/>
      <c r="F358" s="167"/>
      <c r="G358" s="214"/>
      <c r="H358" s="260"/>
      <c r="I358" s="63"/>
      <c r="J358" s="92"/>
      <c r="K358" s="62"/>
      <c r="L358" s="167"/>
      <c r="M358" s="62"/>
      <c r="N358" s="92"/>
      <c r="O358" s="143"/>
      <c r="P358" s="63"/>
      <c r="Q358" s="92"/>
      <c r="R358" s="60">
        <f t="shared" si="338"/>
        <v>0</v>
      </c>
      <c r="S358" s="180">
        <f t="shared" si="338"/>
        <v>0</v>
      </c>
      <c r="T358" s="180"/>
      <c r="U358" s="92"/>
      <c r="V358" s="180"/>
      <c r="W358" s="92"/>
      <c r="X358" s="143"/>
      <c r="Y358" s="215"/>
      <c r="Z358" s="92">
        <f t="shared" si="335"/>
        <v>0</v>
      </c>
      <c r="AA358" s="180">
        <f t="shared" si="336"/>
        <v>0</v>
      </c>
      <c r="AB358" s="92">
        <f t="shared" si="337"/>
        <v>0</v>
      </c>
      <c r="AC358" s="144"/>
      <c r="AD358" s="136" t="b">
        <f t="shared" si="289"/>
        <v>1</v>
      </c>
      <c r="AE358" s="136" t="b">
        <f t="shared" si="290"/>
        <v>1</v>
      </c>
    </row>
    <row r="359" spans="1:31">
      <c r="A359" s="57">
        <f t="shared" si="339"/>
        <v>23.050000000000008</v>
      </c>
      <c r="B359" s="62" t="s">
        <v>238</v>
      </c>
      <c r="C359" s="63"/>
      <c r="D359" s="167"/>
      <c r="E359" s="490"/>
      <c r="F359" s="167"/>
      <c r="G359" s="214"/>
      <c r="H359" s="260"/>
      <c r="I359" s="63"/>
      <c r="J359" s="92"/>
      <c r="K359" s="62"/>
      <c r="L359" s="167"/>
      <c r="M359" s="62"/>
      <c r="N359" s="92"/>
      <c r="O359" s="143"/>
      <c r="P359" s="63"/>
      <c r="Q359" s="92"/>
      <c r="R359" s="60">
        <f t="shared" si="338"/>
        <v>0</v>
      </c>
      <c r="S359" s="180">
        <f t="shared" si="338"/>
        <v>0</v>
      </c>
      <c r="T359" s="180"/>
      <c r="U359" s="92"/>
      <c r="V359" s="180"/>
      <c r="W359" s="92"/>
      <c r="X359" s="143"/>
      <c r="Y359" s="215"/>
      <c r="Z359" s="92">
        <f t="shared" si="335"/>
        <v>0</v>
      </c>
      <c r="AA359" s="180">
        <f t="shared" si="336"/>
        <v>0</v>
      </c>
      <c r="AB359" s="92">
        <f t="shared" si="337"/>
        <v>0</v>
      </c>
      <c r="AC359" s="144"/>
      <c r="AD359" s="136" t="b">
        <f t="shared" si="289"/>
        <v>1</v>
      </c>
      <c r="AE359" s="136" t="b">
        <f t="shared" si="290"/>
        <v>1</v>
      </c>
    </row>
    <row r="360" spans="1:31">
      <c r="A360" s="57">
        <f t="shared" si="339"/>
        <v>23.060000000000009</v>
      </c>
      <c r="B360" s="62" t="s">
        <v>239</v>
      </c>
      <c r="C360" s="63"/>
      <c r="D360" s="167"/>
      <c r="E360" s="490"/>
      <c r="F360" s="167"/>
      <c r="G360" s="214"/>
      <c r="H360" s="260"/>
      <c r="I360" s="63"/>
      <c r="J360" s="92"/>
      <c r="K360" s="62"/>
      <c r="L360" s="167"/>
      <c r="M360" s="62"/>
      <c r="N360" s="92"/>
      <c r="O360" s="57">
        <v>0</v>
      </c>
      <c r="P360" s="60">
        <v>0</v>
      </c>
      <c r="Q360" s="92">
        <v>0</v>
      </c>
      <c r="R360" s="60">
        <f t="shared" si="338"/>
        <v>0</v>
      </c>
      <c r="S360" s="180">
        <f t="shared" si="338"/>
        <v>0</v>
      </c>
      <c r="T360" s="180"/>
      <c r="U360" s="92"/>
      <c r="V360" s="180"/>
      <c r="W360" s="92"/>
      <c r="X360" s="260">
        <v>0</v>
      </c>
      <c r="Y360" s="215"/>
      <c r="Z360" s="92">
        <f t="shared" si="335"/>
        <v>0</v>
      </c>
      <c r="AA360" s="180">
        <f t="shared" si="336"/>
        <v>0</v>
      </c>
      <c r="AB360" s="92">
        <f t="shared" si="337"/>
        <v>0</v>
      </c>
      <c r="AC360" s="144"/>
      <c r="AD360" s="136" t="b">
        <f t="shared" si="289"/>
        <v>1</v>
      </c>
      <c r="AE360" s="136" t="b">
        <f t="shared" si="290"/>
        <v>1</v>
      </c>
    </row>
    <row r="361" spans="1:31">
      <c r="A361" s="57">
        <f t="shared" si="339"/>
        <v>23.070000000000011</v>
      </c>
      <c r="B361" s="62" t="s">
        <v>240</v>
      </c>
      <c r="C361" s="63"/>
      <c r="D361" s="167"/>
      <c r="E361" s="490"/>
      <c r="F361" s="167"/>
      <c r="G361" s="214"/>
      <c r="H361" s="260"/>
      <c r="I361" s="63"/>
      <c r="J361" s="92"/>
      <c r="K361" s="62"/>
      <c r="L361" s="167"/>
      <c r="M361" s="62"/>
      <c r="N361" s="92"/>
      <c r="O361" s="143"/>
      <c r="P361" s="63"/>
      <c r="Q361" s="92"/>
      <c r="R361" s="60">
        <f t="shared" si="338"/>
        <v>0</v>
      </c>
      <c r="S361" s="180">
        <f t="shared" si="338"/>
        <v>0</v>
      </c>
      <c r="T361" s="180"/>
      <c r="U361" s="92"/>
      <c r="V361" s="180"/>
      <c r="W361" s="92"/>
      <c r="X361" s="143"/>
      <c r="Y361" s="215"/>
      <c r="Z361" s="92">
        <f t="shared" si="335"/>
        <v>0</v>
      </c>
      <c r="AA361" s="180">
        <f t="shared" si="336"/>
        <v>0</v>
      </c>
      <c r="AB361" s="92">
        <f t="shared" si="337"/>
        <v>0</v>
      </c>
      <c r="AC361" s="144"/>
      <c r="AD361" s="136" t="b">
        <f t="shared" si="289"/>
        <v>1</v>
      </c>
      <c r="AE361" s="136" t="b">
        <f t="shared" si="290"/>
        <v>1</v>
      </c>
    </row>
    <row r="362" spans="1:31">
      <c r="A362" s="57">
        <f t="shared" si="339"/>
        <v>23.080000000000013</v>
      </c>
      <c r="B362" s="62" t="s">
        <v>241</v>
      </c>
      <c r="C362" s="63"/>
      <c r="D362" s="167"/>
      <c r="E362" s="490"/>
      <c r="F362" s="167"/>
      <c r="G362" s="214"/>
      <c r="H362" s="260"/>
      <c r="I362" s="63"/>
      <c r="J362" s="92"/>
      <c r="K362" s="62"/>
      <c r="L362" s="167"/>
      <c r="M362" s="62"/>
      <c r="N362" s="92"/>
      <c r="O362" s="143"/>
      <c r="P362" s="63"/>
      <c r="Q362" s="92"/>
      <c r="R362" s="60">
        <f t="shared" si="338"/>
        <v>0</v>
      </c>
      <c r="S362" s="180">
        <f t="shared" si="338"/>
        <v>0</v>
      </c>
      <c r="T362" s="180"/>
      <c r="U362" s="92"/>
      <c r="V362" s="180"/>
      <c r="W362" s="92"/>
      <c r="X362" s="143"/>
      <c r="Y362" s="215"/>
      <c r="Z362" s="92">
        <f t="shared" si="335"/>
        <v>0</v>
      </c>
      <c r="AA362" s="180">
        <f t="shared" si="336"/>
        <v>0</v>
      </c>
      <c r="AB362" s="92">
        <f t="shared" si="337"/>
        <v>0</v>
      </c>
      <c r="AC362" s="144"/>
      <c r="AD362" s="136" t="b">
        <f t="shared" si="289"/>
        <v>1</v>
      </c>
      <c r="AE362" s="136" t="b">
        <f t="shared" si="290"/>
        <v>1</v>
      </c>
    </row>
    <row r="363" spans="1:31">
      <c r="A363" s="57">
        <v>23.09</v>
      </c>
      <c r="B363" s="62" t="s">
        <v>242</v>
      </c>
      <c r="C363" s="63"/>
      <c r="D363" s="167"/>
      <c r="E363" s="490"/>
      <c r="F363" s="167"/>
      <c r="G363" s="214"/>
      <c r="H363" s="260"/>
      <c r="I363" s="63"/>
      <c r="J363" s="92"/>
      <c r="K363" s="62"/>
      <c r="L363" s="167"/>
      <c r="M363" s="62"/>
      <c r="N363" s="92"/>
      <c r="O363" s="143"/>
      <c r="P363" s="63"/>
      <c r="Q363" s="92"/>
      <c r="R363" s="60">
        <f t="shared" si="338"/>
        <v>0</v>
      </c>
      <c r="S363" s="180">
        <f t="shared" si="338"/>
        <v>0</v>
      </c>
      <c r="T363" s="180"/>
      <c r="U363" s="92"/>
      <c r="V363" s="180"/>
      <c r="W363" s="92"/>
      <c r="X363" s="143"/>
      <c r="Y363" s="215"/>
      <c r="Z363" s="92">
        <f t="shared" si="335"/>
        <v>0</v>
      </c>
      <c r="AA363" s="180">
        <f t="shared" si="336"/>
        <v>0</v>
      </c>
      <c r="AB363" s="92">
        <f t="shared" si="337"/>
        <v>0</v>
      </c>
      <c r="AC363" s="144"/>
      <c r="AD363" s="136" t="b">
        <f t="shared" si="289"/>
        <v>1</v>
      </c>
      <c r="AE363" s="136" t="b">
        <f t="shared" si="290"/>
        <v>1</v>
      </c>
    </row>
    <row r="364" spans="1:31">
      <c r="A364" s="57">
        <f>+A363+0.01</f>
        <v>23.1</v>
      </c>
      <c r="B364" s="62" t="s">
        <v>243</v>
      </c>
      <c r="C364" s="63"/>
      <c r="D364" s="167"/>
      <c r="E364" s="490"/>
      <c r="F364" s="167"/>
      <c r="G364" s="214"/>
      <c r="H364" s="260"/>
      <c r="I364" s="63"/>
      <c r="J364" s="92"/>
      <c r="K364" s="62"/>
      <c r="L364" s="167"/>
      <c r="M364" s="62"/>
      <c r="N364" s="92"/>
      <c r="O364" s="143"/>
      <c r="P364" s="63"/>
      <c r="Q364" s="92"/>
      <c r="R364" s="60">
        <f t="shared" si="338"/>
        <v>0</v>
      </c>
      <c r="S364" s="180">
        <f t="shared" si="338"/>
        <v>0</v>
      </c>
      <c r="T364" s="180"/>
      <c r="U364" s="92"/>
      <c r="V364" s="180"/>
      <c r="W364" s="92"/>
      <c r="X364" s="143"/>
      <c r="Y364" s="215"/>
      <c r="Z364" s="92">
        <f t="shared" si="335"/>
        <v>0</v>
      </c>
      <c r="AA364" s="180">
        <f t="shared" si="336"/>
        <v>0</v>
      </c>
      <c r="AB364" s="92">
        <f t="shared" si="337"/>
        <v>0</v>
      </c>
      <c r="AC364" s="144"/>
      <c r="AD364" s="136" t="b">
        <f t="shared" si="289"/>
        <v>1</v>
      </c>
      <c r="AE364" s="136" t="b">
        <f t="shared" si="290"/>
        <v>1</v>
      </c>
    </row>
    <row r="365" spans="1:31">
      <c r="A365" s="57">
        <f t="shared" si="339"/>
        <v>23.110000000000003</v>
      </c>
      <c r="B365" s="62" t="s">
        <v>244</v>
      </c>
      <c r="C365" s="63"/>
      <c r="D365" s="167"/>
      <c r="E365" s="490"/>
      <c r="F365" s="167"/>
      <c r="G365" s="214"/>
      <c r="H365" s="260"/>
      <c r="I365" s="63"/>
      <c r="J365" s="92"/>
      <c r="K365" s="62"/>
      <c r="L365" s="167"/>
      <c r="M365" s="62"/>
      <c r="N365" s="92"/>
      <c r="O365" s="143"/>
      <c r="P365" s="63"/>
      <c r="Q365" s="92"/>
      <c r="R365" s="60">
        <f t="shared" si="338"/>
        <v>0</v>
      </c>
      <c r="S365" s="180">
        <f t="shared" si="338"/>
        <v>0</v>
      </c>
      <c r="T365" s="180"/>
      <c r="U365" s="92"/>
      <c r="V365" s="180"/>
      <c r="W365" s="92"/>
      <c r="X365" s="143"/>
      <c r="Y365" s="215"/>
      <c r="Z365" s="92">
        <f t="shared" si="335"/>
        <v>0</v>
      </c>
      <c r="AA365" s="180">
        <f t="shared" si="336"/>
        <v>0</v>
      </c>
      <c r="AB365" s="92">
        <f t="shared" si="337"/>
        <v>0</v>
      </c>
      <c r="AC365" s="144"/>
      <c r="AD365" s="136" t="b">
        <f t="shared" si="289"/>
        <v>1</v>
      </c>
      <c r="AE365" s="136" t="b">
        <f t="shared" si="290"/>
        <v>1</v>
      </c>
    </row>
    <row r="366" spans="1:31">
      <c r="A366" s="57">
        <f t="shared" si="339"/>
        <v>23.120000000000005</v>
      </c>
      <c r="B366" s="62" t="s">
        <v>245</v>
      </c>
      <c r="C366" s="63"/>
      <c r="D366" s="167"/>
      <c r="E366" s="490"/>
      <c r="F366" s="167"/>
      <c r="G366" s="214"/>
      <c r="H366" s="260"/>
      <c r="I366" s="63"/>
      <c r="J366" s="92"/>
      <c r="K366" s="62"/>
      <c r="L366" s="167"/>
      <c r="M366" s="62"/>
      <c r="N366" s="92"/>
      <c r="O366" s="143"/>
      <c r="P366" s="63"/>
      <c r="Q366" s="92"/>
      <c r="R366" s="60">
        <f t="shared" si="338"/>
        <v>0</v>
      </c>
      <c r="S366" s="180">
        <f t="shared" si="338"/>
        <v>0</v>
      </c>
      <c r="T366" s="180"/>
      <c r="U366" s="92"/>
      <c r="V366" s="180"/>
      <c r="W366" s="92"/>
      <c r="X366" s="143"/>
      <c r="Y366" s="215"/>
      <c r="Z366" s="92">
        <f t="shared" si="335"/>
        <v>0</v>
      </c>
      <c r="AA366" s="180">
        <f t="shared" si="336"/>
        <v>0</v>
      </c>
      <c r="AB366" s="92">
        <f t="shared" si="337"/>
        <v>0</v>
      </c>
      <c r="AC366" s="144"/>
      <c r="AD366" s="136" t="b">
        <f t="shared" si="289"/>
        <v>1</v>
      </c>
      <c r="AE366" s="136" t="b">
        <f t="shared" si="290"/>
        <v>1</v>
      </c>
    </row>
    <row r="367" spans="1:31">
      <c r="A367" s="57">
        <f t="shared" si="339"/>
        <v>23.130000000000006</v>
      </c>
      <c r="B367" s="62" t="s">
        <v>246</v>
      </c>
      <c r="C367" s="63"/>
      <c r="D367" s="167"/>
      <c r="E367" s="490"/>
      <c r="F367" s="167"/>
      <c r="G367" s="214"/>
      <c r="H367" s="260"/>
      <c r="I367" s="63"/>
      <c r="J367" s="92"/>
      <c r="K367" s="62"/>
      <c r="L367" s="167"/>
      <c r="M367" s="62"/>
      <c r="N367" s="92"/>
      <c r="O367" s="143"/>
      <c r="P367" s="63"/>
      <c r="Q367" s="92"/>
      <c r="R367" s="60">
        <f t="shared" si="338"/>
        <v>0</v>
      </c>
      <c r="S367" s="180">
        <f t="shared" si="338"/>
        <v>0</v>
      </c>
      <c r="T367" s="180"/>
      <c r="U367" s="92"/>
      <c r="V367" s="180"/>
      <c r="W367" s="92"/>
      <c r="X367" s="143"/>
      <c r="Y367" s="215"/>
      <c r="Z367" s="92">
        <f t="shared" si="335"/>
        <v>0</v>
      </c>
      <c r="AA367" s="180">
        <f t="shared" si="336"/>
        <v>0</v>
      </c>
      <c r="AB367" s="92">
        <f t="shared" si="337"/>
        <v>0</v>
      </c>
      <c r="AC367" s="144"/>
      <c r="AD367" s="136" t="b">
        <f t="shared" si="289"/>
        <v>1</v>
      </c>
      <c r="AE367" s="136" t="b">
        <f t="shared" si="290"/>
        <v>1</v>
      </c>
    </row>
    <row r="368" spans="1:31">
      <c r="A368" s="57">
        <f t="shared" si="339"/>
        <v>23.140000000000008</v>
      </c>
      <c r="B368" s="62" t="s">
        <v>247</v>
      </c>
      <c r="C368" s="63"/>
      <c r="D368" s="167"/>
      <c r="E368" s="490"/>
      <c r="F368" s="167"/>
      <c r="G368" s="214"/>
      <c r="H368" s="260"/>
      <c r="I368" s="63"/>
      <c r="J368" s="92"/>
      <c r="K368" s="62"/>
      <c r="L368" s="167"/>
      <c r="M368" s="62"/>
      <c r="N368" s="92"/>
      <c r="O368" s="143"/>
      <c r="P368" s="63"/>
      <c r="Q368" s="92"/>
      <c r="R368" s="60">
        <f t="shared" si="338"/>
        <v>0</v>
      </c>
      <c r="S368" s="180">
        <f t="shared" si="338"/>
        <v>0</v>
      </c>
      <c r="T368" s="180"/>
      <c r="U368" s="92"/>
      <c r="V368" s="180"/>
      <c r="W368" s="92"/>
      <c r="X368" s="143"/>
      <c r="Y368" s="215"/>
      <c r="Z368" s="92">
        <f t="shared" si="335"/>
        <v>0</v>
      </c>
      <c r="AA368" s="180">
        <f t="shared" si="336"/>
        <v>0</v>
      </c>
      <c r="AB368" s="92">
        <f t="shared" si="337"/>
        <v>0</v>
      </c>
      <c r="AC368" s="144"/>
      <c r="AD368" s="136" t="b">
        <f t="shared" si="289"/>
        <v>1</v>
      </c>
      <c r="AE368" s="136" t="b">
        <f t="shared" si="290"/>
        <v>1</v>
      </c>
    </row>
    <row r="369" spans="1:36">
      <c r="A369" s="57">
        <f t="shared" si="339"/>
        <v>23.150000000000009</v>
      </c>
      <c r="B369" s="65" t="s">
        <v>248</v>
      </c>
      <c r="C369" s="68"/>
      <c r="D369" s="199"/>
      <c r="E369" s="68"/>
      <c r="F369" s="199"/>
      <c r="G369" s="216"/>
      <c r="H369" s="132"/>
      <c r="I369" s="68"/>
      <c r="J369" s="130"/>
      <c r="K369" s="65"/>
      <c r="L369" s="199"/>
      <c r="M369" s="65"/>
      <c r="N369" s="130"/>
      <c r="O369" s="143"/>
      <c r="P369" s="68"/>
      <c r="Q369" s="130"/>
      <c r="R369" s="60">
        <f t="shared" si="338"/>
        <v>0</v>
      </c>
      <c r="S369" s="180">
        <f t="shared" si="338"/>
        <v>0</v>
      </c>
      <c r="T369" s="180"/>
      <c r="U369" s="92"/>
      <c r="V369" s="180"/>
      <c r="W369" s="92"/>
      <c r="X369" s="143"/>
      <c r="Y369" s="215"/>
      <c r="Z369" s="92">
        <f t="shared" si="335"/>
        <v>0</v>
      </c>
      <c r="AA369" s="180">
        <f t="shared" si="336"/>
        <v>0</v>
      </c>
      <c r="AB369" s="92">
        <f t="shared" si="337"/>
        <v>0</v>
      </c>
      <c r="AC369" s="148"/>
      <c r="AD369" s="136" t="b">
        <f t="shared" si="289"/>
        <v>1</v>
      </c>
      <c r="AE369" s="136" t="b">
        <f t="shared" si="290"/>
        <v>1</v>
      </c>
    </row>
    <row r="370" spans="1:36">
      <c r="A370" s="57">
        <f t="shared" si="339"/>
        <v>23.160000000000011</v>
      </c>
      <c r="B370" s="122" t="s">
        <v>249</v>
      </c>
      <c r="C370" s="123"/>
      <c r="D370" s="174"/>
      <c r="E370" s="123"/>
      <c r="F370" s="174"/>
      <c r="G370" s="226"/>
      <c r="H370" s="104"/>
      <c r="I370" s="123"/>
      <c r="J370" s="171"/>
      <c r="K370" s="122"/>
      <c r="L370" s="174"/>
      <c r="M370" s="122"/>
      <c r="N370" s="171"/>
      <c r="O370" s="143"/>
      <c r="P370" s="123"/>
      <c r="Q370" s="171"/>
      <c r="R370" s="60">
        <f t="shared" si="338"/>
        <v>0</v>
      </c>
      <c r="S370" s="180">
        <f t="shared" si="338"/>
        <v>0</v>
      </c>
      <c r="T370" s="180"/>
      <c r="U370" s="92"/>
      <c r="V370" s="180"/>
      <c r="W370" s="92"/>
      <c r="X370" s="143"/>
      <c r="Y370" s="215"/>
      <c r="Z370" s="92">
        <f t="shared" si="335"/>
        <v>0</v>
      </c>
      <c r="AA370" s="180">
        <f t="shared" si="336"/>
        <v>0</v>
      </c>
      <c r="AB370" s="92">
        <f t="shared" si="337"/>
        <v>0</v>
      </c>
      <c r="AC370" s="172"/>
      <c r="AD370" s="136" t="b">
        <f t="shared" si="289"/>
        <v>1</v>
      </c>
      <c r="AE370" s="136" t="b">
        <f t="shared" si="290"/>
        <v>1</v>
      </c>
    </row>
    <row r="371" spans="1:36" ht="25.5">
      <c r="A371" s="57">
        <f t="shared" si="339"/>
        <v>23.170000000000012</v>
      </c>
      <c r="B371" s="122" t="s">
        <v>250</v>
      </c>
      <c r="C371" s="123"/>
      <c r="D371" s="174"/>
      <c r="E371" s="123"/>
      <c r="F371" s="174"/>
      <c r="G371" s="226"/>
      <c r="H371" s="104"/>
      <c r="I371" s="123"/>
      <c r="J371" s="171"/>
      <c r="K371" s="122"/>
      <c r="L371" s="174"/>
      <c r="M371" s="122"/>
      <c r="N371" s="171"/>
      <c r="O371" s="143"/>
      <c r="P371" s="123"/>
      <c r="Q371" s="171"/>
      <c r="R371" s="60">
        <f t="shared" si="338"/>
        <v>0</v>
      </c>
      <c r="S371" s="180">
        <f t="shared" si="338"/>
        <v>0</v>
      </c>
      <c r="T371" s="180"/>
      <c r="U371" s="92"/>
      <c r="V371" s="180"/>
      <c r="W371" s="92"/>
      <c r="X371" s="143"/>
      <c r="Y371" s="215"/>
      <c r="Z371" s="92">
        <f t="shared" si="335"/>
        <v>0</v>
      </c>
      <c r="AA371" s="180">
        <f t="shared" si="336"/>
        <v>0</v>
      </c>
      <c r="AB371" s="92">
        <f t="shared" si="337"/>
        <v>0</v>
      </c>
      <c r="AC371" s="172"/>
      <c r="AD371" s="136" t="b">
        <f t="shared" si="289"/>
        <v>1</v>
      </c>
      <c r="AE371" s="136" t="b">
        <f t="shared" si="290"/>
        <v>1</v>
      </c>
    </row>
    <row r="372" spans="1:36">
      <c r="A372" s="57">
        <f t="shared" si="339"/>
        <v>23.180000000000014</v>
      </c>
      <c r="B372" s="122" t="s">
        <v>251</v>
      </c>
      <c r="C372" s="123"/>
      <c r="D372" s="174"/>
      <c r="E372" s="123"/>
      <c r="F372" s="174"/>
      <c r="G372" s="226"/>
      <c r="H372" s="104"/>
      <c r="I372" s="123"/>
      <c r="J372" s="171"/>
      <c r="K372" s="122"/>
      <c r="L372" s="174"/>
      <c r="M372" s="122"/>
      <c r="N372" s="171"/>
      <c r="O372" s="173"/>
      <c r="P372" s="123"/>
      <c r="Q372" s="171"/>
      <c r="R372" s="60">
        <f t="shared" si="338"/>
        <v>0</v>
      </c>
      <c r="S372" s="180">
        <f t="shared" si="338"/>
        <v>0</v>
      </c>
      <c r="T372" s="180"/>
      <c r="U372" s="92"/>
      <c r="V372" s="180"/>
      <c r="W372" s="92"/>
      <c r="X372" s="173"/>
      <c r="Y372" s="215"/>
      <c r="Z372" s="92">
        <f t="shared" si="335"/>
        <v>0</v>
      </c>
      <c r="AA372" s="180">
        <f t="shared" si="336"/>
        <v>0</v>
      </c>
      <c r="AB372" s="92">
        <f t="shared" si="337"/>
        <v>0</v>
      </c>
      <c r="AC372" s="172"/>
      <c r="AD372" s="136" t="b">
        <f t="shared" si="289"/>
        <v>1</v>
      </c>
      <c r="AE372" s="136" t="b">
        <f t="shared" si="290"/>
        <v>1</v>
      </c>
    </row>
    <row r="373" spans="1:36">
      <c r="A373" s="57">
        <f t="shared" si="339"/>
        <v>23.190000000000015</v>
      </c>
      <c r="B373" s="65" t="s">
        <v>252</v>
      </c>
      <c r="C373" s="68"/>
      <c r="D373" s="199"/>
      <c r="E373" s="68"/>
      <c r="F373" s="199"/>
      <c r="G373" s="216"/>
      <c r="H373" s="132"/>
      <c r="I373" s="68"/>
      <c r="J373" s="130"/>
      <c r="K373" s="65"/>
      <c r="L373" s="199"/>
      <c r="M373" s="65"/>
      <c r="N373" s="130"/>
      <c r="O373" s="143"/>
      <c r="P373" s="68"/>
      <c r="Q373" s="130"/>
      <c r="R373" s="60">
        <f t="shared" si="338"/>
        <v>0</v>
      </c>
      <c r="S373" s="180">
        <f t="shared" si="338"/>
        <v>0</v>
      </c>
      <c r="T373" s="180"/>
      <c r="U373" s="92"/>
      <c r="V373" s="180"/>
      <c r="W373" s="92"/>
      <c r="X373" s="143"/>
      <c r="Y373" s="215"/>
      <c r="Z373" s="92">
        <f t="shared" si="335"/>
        <v>0</v>
      </c>
      <c r="AA373" s="180">
        <f t="shared" si="336"/>
        <v>0</v>
      </c>
      <c r="AB373" s="92">
        <f t="shared" si="337"/>
        <v>0</v>
      </c>
      <c r="AC373" s="148"/>
      <c r="AD373" s="136" t="b">
        <f t="shared" si="289"/>
        <v>1</v>
      </c>
      <c r="AE373" s="136" t="b">
        <f t="shared" si="290"/>
        <v>1</v>
      </c>
    </row>
    <row r="374" spans="1:36">
      <c r="A374" s="57">
        <f t="shared" si="339"/>
        <v>23.200000000000017</v>
      </c>
      <c r="B374" s="65" t="s">
        <v>253</v>
      </c>
      <c r="C374" s="68"/>
      <c r="D374" s="199"/>
      <c r="E374" s="68"/>
      <c r="F374" s="199"/>
      <c r="G374" s="216"/>
      <c r="H374" s="132"/>
      <c r="I374" s="68"/>
      <c r="J374" s="130"/>
      <c r="K374" s="65"/>
      <c r="L374" s="199"/>
      <c r="M374" s="65"/>
      <c r="N374" s="130"/>
      <c r="O374" s="143"/>
      <c r="P374" s="68"/>
      <c r="Q374" s="130"/>
      <c r="R374" s="60">
        <f t="shared" si="338"/>
        <v>0</v>
      </c>
      <c r="S374" s="180">
        <f t="shared" si="338"/>
        <v>0</v>
      </c>
      <c r="T374" s="180"/>
      <c r="U374" s="92"/>
      <c r="V374" s="180"/>
      <c r="W374" s="92"/>
      <c r="X374" s="143"/>
      <c r="Y374" s="215"/>
      <c r="Z374" s="92">
        <f t="shared" si="335"/>
        <v>0</v>
      </c>
      <c r="AA374" s="180">
        <f t="shared" si="336"/>
        <v>0</v>
      </c>
      <c r="AB374" s="92">
        <f t="shared" si="337"/>
        <v>0</v>
      </c>
      <c r="AC374" s="148"/>
      <c r="AD374" s="136" t="b">
        <f t="shared" si="289"/>
        <v>1</v>
      </c>
      <c r="AE374" s="136" t="b">
        <f t="shared" si="290"/>
        <v>1</v>
      </c>
    </row>
    <row r="375" spans="1:36" ht="25.5">
      <c r="A375" s="57">
        <f t="shared" si="339"/>
        <v>23.210000000000019</v>
      </c>
      <c r="B375" s="62" t="s">
        <v>296</v>
      </c>
      <c r="C375" s="63"/>
      <c r="D375" s="167"/>
      <c r="E375" s="490"/>
      <c r="F375" s="167"/>
      <c r="G375" s="216"/>
      <c r="H375" s="132"/>
      <c r="I375" s="68"/>
      <c r="J375" s="130"/>
      <c r="K375" s="65"/>
      <c r="L375" s="199"/>
      <c r="M375" s="65">
        <v>0</v>
      </c>
      <c r="N375" s="130">
        <v>0</v>
      </c>
      <c r="O375" s="147">
        <v>0.55000000000000004</v>
      </c>
      <c r="P375" s="68">
        <v>12</v>
      </c>
      <c r="Q375" s="130">
        <f>O375*P375</f>
        <v>6.6000000000000005</v>
      </c>
      <c r="R375" s="60">
        <f t="shared" si="338"/>
        <v>12</v>
      </c>
      <c r="S375" s="180">
        <f t="shared" si="338"/>
        <v>6.6000000000000005</v>
      </c>
      <c r="T375" s="180"/>
      <c r="U375" s="92"/>
      <c r="V375" s="180"/>
      <c r="W375" s="92"/>
      <c r="X375" s="147">
        <v>0.55000000000000004</v>
      </c>
      <c r="Y375" s="68">
        <v>12</v>
      </c>
      <c r="Z375" s="92">
        <f t="shared" si="335"/>
        <v>6.6000000000000005</v>
      </c>
      <c r="AA375" s="180">
        <f t="shared" si="336"/>
        <v>12</v>
      </c>
      <c r="AB375" s="92">
        <f t="shared" si="337"/>
        <v>6.6000000000000005</v>
      </c>
      <c r="AC375" s="148"/>
      <c r="AD375" s="136" t="b">
        <f t="shared" si="289"/>
        <v>1</v>
      </c>
      <c r="AE375" s="136" t="b">
        <f t="shared" si="290"/>
        <v>1</v>
      </c>
    </row>
    <row r="376" spans="1:36">
      <c r="A376" s="57">
        <f t="shared" si="339"/>
        <v>23.22000000000002</v>
      </c>
      <c r="B376" s="62" t="s">
        <v>254</v>
      </c>
      <c r="C376" s="63"/>
      <c r="D376" s="167"/>
      <c r="E376" s="490"/>
      <c r="F376" s="167"/>
      <c r="G376" s="216"/>
      <c r="H376" s="132"/>
      <c r="I376" s="68"/>
      <c r="J376" s="130"/>
      <c r="K376" s="65"/>
      <c r="L376" s="199"/>
      <c r="M376" s="65"/>
      <c r="N376" s="130"/>
      <c r="O376" s="147"/>
      <c r="P376" s="68"/>
      <c r="Q376" s="130"/>
      <c r="R376" s="60">
        <f t="shared" si="338"/>
        <v>0</v>
      </c>
      <c r="S376" s="180">
        <f t="shared" si="338"/>
        <v>0</v>
      </c>
      <c r="T376" s="180"/>
      <c r="U376" s="92"/>
      <c r="V376" s="180"/>
      <c r="W376" s="92"/>
      <c r="X376" s="147"/>
      <c r="Y376" s="215"/>
      <c r="Z376" s="92">
        <f t="shared" si="335"/>
        <v>0</v>
      </c>
      <c r="AA376" s="180">
        <f t="shared" si="336"/>
        <v>0</v>
      </c>
      <c r="AB376" s="92">
        <f t="shared" si="337"/>
        <v>0</v>
      </c>
      <c r="AC376" s="148"/>
      <c r="AD376" s="136" t="b">
        <f t="shared" si="289"/>
        <v>1</v>
      </c>
      <c r="AE376" s="136" t="b">
        <f t="shared" si="290"/>
        <v>1</v>
      </c>
    </row>
    <row r="377" spans="1:36">
      <c r="A377" s="57">
        <f t="shared" si="339"/>
        <v>23.230000000000022</v>
      </c>
      <c r="B377" s="62" t="s">
        <v>255</v>
      </c>
      <c r="C377" s="63"/>
      <c r="D377" s="167"/>
      <c r="E377" s="490"/>
      <c r="F377" s="167"/>
      <c r="G377" s="216"/>
      <c r="H377" s="132"/>
      <c r="I377" s="68"/>
      <c r="J377" s="130"/>
      <c r="K377" s="65"/>
      <c r="L377" s="199"/>
      <c r="M377" s="65"/>
      <c r="N377" s="130"/>
      <c r="O377" s="147"/>
      <c r="P377" s="68"/>
      <c r="Q377" s="130"/>
      <c r="R377" s="60">
        <f t="shared" si="338"/>
        <v>0</v>
      </c>
      <c r="S377" s="180">
        <f t="shared" si="338"/>
        <v>0</v>
      </c>
      <c r="T377" s="180"/>
      <c r="U377" s="92"/>
      <c r="V377" s="180"/>
      <c r="W377" s="92"/>
      <c r="X377" s="147"/>
      <c r="Y377" s="215"/>
      <c r="Z377" s="92">
        <f t="shared" si="335"/>
        <v>0</v>
      </c>
      <c r="AA377" s="180">
        <f t="shared" si="336"/>
        <v>0</v>
      </c>
      <c r="AB377" s="92">
        <f t="shared" si="337"/>
        <v>0</v>
      </c>
      <c r="AC377" s="148"/>
      <c r="AD377" s="136" t="b">
        <f t="shared" si="289"/>
        <v>1</v>
      </c>
      <c r="AE377" s="136" t="b">
        <f t="shared" si="290"/>
        <v>1</v>
      </c>
    </row>
    <row r="378" spans="1:36" ht="25.5">
      <c r="A378" s="57">
        <v>23.24</v>
      </c>
      <c r="B378" s="69" t="s">
        <v>256</v>
      </c>
      <c r="C378" s="71"/>
      <c r="D378" s="196"/>
      <c r="E378" s="71"/>
      <c r="F378" s="196"/>
      <c r="G378" s="217"/>
      <c r="H378" s="165"/>
      <c r="I378" s="71"/>
      <c r="J378" s="150"/>
      <c r="K378" s="69"/>
      <c r="L378" s="196"/>
      <c r="M378" s="69"/>
      <c r="N378" s="150"/>
      <c r="O378" s="149"/>
      <c r="P378" s="71"/>
      <c r="Q378" s="150"/>
      <c r="R378" s="60">
        <f t="shared" si="338"/>
        <v>0</v>
      </c>
      <c r="S378" s="180">
        <f t="shared" si="338"/>
        <v>0</v>
      </c>
      <c r="T378" s="180"/>
      <c r="U378" s="92"/>
      <c r="V378" s="180"/>
      <c r="W378" s="92"/>
      <c r="X378" s="149"/>
      <c r="Y378" s="215"/>
      <c r="Z378" s="92">
        <f t="shared" si="335"/>
        <v>0</v>
      </c>
      <c r="AA378" s="180">
        <f t="shared" si="336"/>
        <v>0</v>
      </c>
      <c r="AB378" s="92">
        <f t="shared" si="337"/>
        <v>0</v>
      </c>
      <c r="AC378" s="151"/>
      <c r="AD378" s="136" t="b">
        <f t="shared" si="289"/>
        <v>1</v>
      </c>
      <c r="AE378" s="136" t="b">
        <f t="shared" si="290"/>
        <v>1</v>
      </c>
    </row>
    <row r="379" spans="1:36" ht="25.5">
      <c r="A379" s="57"/>
      <c r="B379" s="65" t="s">
        <v>257</v>
      </c>
      <c r="C379" s="68"/>
      <c r="D379" s="199"/>
      <c r="E379" s="68"/>
      <c r="F379" s="199"/>
      <c r="G379" s="216"/>
      <c r="H379" s="132"/>
      <c r="I379" s="68"/>
      <c r="J379" s="130"/>
      <c r="K379" s="65"/>
      <c r="L379" s="199"/>
      <c r="M379" s="65"/>
      <c r="N379" s="130"/>
      <c r="O379" s="143"/>
      <c r="P379" s="68"/>
      <c r="Q379" s="130"/>
      <c r="R379" s="60">
        <f t="shared" si="338"/>
        <v>0</v>
      </c>
      <c r="S379" s="180">
        <f t="shared" si="338"/>
        <v>0</v>
      </c>
      <c r="T379" s="180"/>
      <c r="U379" s="92"/>
      <c r="V379" s="180"/>
      <c r="W379" s="92"/>
      <c r="X379" s="143"/>
      <c r="Y379" s="215"/>
      <c r="Z379" s="92">
        <f t="shared" si="335"/>
        <v>0</v>
      </c>
      <c r="AA379" s="180">
        <f t="shared" si="336"/>
        <v>0</v>
      </c>
      <c r="AB379" s="92">
        <f t="shared" si="337"/>
        <v>0</v>
      </c>
      <c r="AC379" s="148"/>
      <c r="AD379" s="136" t="b">
        <f t="shared" si="289"/>
        <v>1</v>
      </c>
      <c r="AE379" s="136" t="b">
        <f t="shared" si="290"/>
        <v>1</v>
      </c>
    </row>
    <row r="380" spans="1:36">
      <c r="A380" s="57"/>
      <c r="B380" s="65" t="s">
        <v>258</v>
      </c>
      <c r="C380" s="68"/>
      <c r="D380" s="199"/>
      <c r="E380" s="68"/>
      <c r="F380" s="199"/>
      <c r="G380" s="216"/>
      <c r="H380" s="132"/>
      <c r="I380" s="68"/>
      <c r="J380" s="130"/>
      <c r="K380" s="65"/>
      <c r="L380" s="199"/>
      <c r="M380" s="65"/>
      <c r="N380" s="130"/>
      <c r="O380" s="143"/>
      <c r="P380" s="68"/>
      <c r="Q380" s="130"/>
      <c r="R380" s="60">
        <f t="shared" si="338"/>
        <v>0</v>
      </c>
      <c r="S380" s="180">
        <f t="shared" si="338"/>
        <v>0</v>
      </c>
      <c r="T380" s="180"/>
      <c r="U380" s="92"/>
      <c r="V380" s="180"/>
      <c r="W380" s="92"/>
      <c r="X380" s="143"/>
      <c r="Y380" s="215"/>
      <c r="Z380" s="92">
        <f t="shared" si="335"/>
        <v>0</v>
      </c>
      <c r="AA380" s="180">
        <f t="shared" si="336"/>
        <v>0</v>
      </c>
      <c r="AB380" s="92">
        <f t="shared" si="337"/>
        <v>0</v>
      </c>
      <c r="AC380" s="148"/>
      <c r="AD380" s="136" t="b">
        <f t="shared" si="289"/>
        <v>1</v>
      </c>
      <c r="AE380" s="136" t="b">
        <f t="shared" si="290"/>
        <v>1</v>
      </c>
    </row>
    <row r="381" spans="1:36">
      <c r="A381" s="57"/>
      <c r="B381" s="65" t="s">
        <v>259</v>
      </c>
      <c r="C381" s="68"/>
      <c r="D381" s="199"/>
      <c r="E381" s="68"/>
      <c r="F381" s="199"/>
      <c r="G381" s="216"/>
      <c r="H381" s="132"/>
      <c r="I381" s="68"/>
      <c r="J381" s="130"/>
      <c r="K381" s="65"/>
      <c r="L381" s="199"/>
      <c r="M381" s="65"/>
      <c r="N381" s="130"/>
      <c r="O381" s="147"/>
      <c r="P381" s="68"/>
      <c r="Q381" s="130"/>
      <c r="R381" s="60">
        <f t="shared" si="338"/>
        <v>0</v>
      </c>
      <c r="S381" s="180">
        <f t="shared" si="338"/>
        <v>0</v>
      </c>
      <c r="T381" s="180"/>
      <c r="U381" s="92"/>
      <c r="V381" s="180"/>
      <c r="W381" s="92"/>
      <c r="X381" s="147"/>
      <c r="Y381" s="215"/>
      <c r="Z381" s="92">
        <f t="shared" si="335"/>
        <v>0</v>
      </c>
      <c r="AA381" s="180">
        <f t="shared" si="336"/>
        <v>0</v>
      </c>
      <c r="AB381" s="92">
        <f t="shared" si="337"/>
        <v>0</v>
      </c>
      <c r="AC381" s="148"/>
      <c r="AD381" s="136" t="b">
        <f t="shared" si="289"/>
        <v>1</v>
      </c>
      <c r="AE381" s="136" t="b">
        <f t="shared" si="290"/>
        <v>1</v>
      </c>
    </row>
    <row r="382" spans="1:36">
      <c r="A382" s="57"/>
      <c r="B382" s="65" t="s">
        <v>260</v>
      </c>
      <c r="C382" s="68"/>
      <c r="D382" s="199"/>
      <c r="E382" s="68"/>
      <c r="F382" s="199"/>
      <c r="G382" s="216"/>
      <c r="H382" s="132"/>
      <c r="I382" s="68"/>
      <c r="J382" s="130"/>
      <c r="K382" s="65"/>
      <c r="L382" s="199"/>
      <c r="M382" s="65"/>
      <c r="N382" s="130"/>
      <c r="O382" s="147"/>
      <c r="P382" s="68"/>
      <c r="Q382" s="130"/>
      <c r="R382" s="60">
        <f t="shared" si="338"/>
        <v>0</v>
      </c>
      <c r="S382" s="180">
        <f t="shared" si="338"/>
        <v>0</v>
      </c>
      <c r="T382" s="180"/>
      <c r="U382" s="92"/>
      <c r="V382" s="180"/>
      <c r="W382" s="92"/>
      <c r="X382" s="147"/>
      <c r="Y382" s="215"/>
      <c r="Z382" s="92">
        <f t="shared" si="335"/>
        <v>0</v>
      </c>
      <c r="AA382" s="180">
        <f t="shared" si="336"/>
        <v>0</v>
      </c>
      <c r="AB382" s="92">
        <f t="shared" si="337"/>
        <v>0</v>
      </c>
      <c r="AC382" s="148"/>
      <c r="AD382" s="136" t="b">
        <f t="shared" si="289"/>
        <v>1</v>
      </c>
      <c r="AE382" s="136" t="b">
        <f t="shared" si="290"/>
        <v>1</v>
      </c>
    </row>
    <row r="383" spans="1:36" ht="25.5">
      <c r="A383" s="57">
        <f>+A378+0.01</f>
        <v>23.25</v>
      </c>
      <c r="B383" s="65" t="s">
        <v>261</v>
      </c>
      <c r="C383" s="68"/>
      <c r="D383" s="199"/>
      <c r="E383" s="68"/>
      <c r="F383" s="199"/>
      <c r="G383" s="216"/>
      <c r="H383" s="132"/>
      <c r="I383" s="68"/>
      <c r="J383" s="130"/>
      <c r="K383" s="65"/>
      <c r="L383" s="199"/>
      <c r="M383" s="65"/>
      <c r="N383" s="130"/>
      <c r="O383" s="147"/>
      <c r="P383" s="68"/>
      <c r="Q383" s="130"/>
      <c r="R383" s="60">
        <f t="shared" si="338"/>
        <v>0</v>
      </c>
      <c r="S383" s="180">
        <f t="shared" si="338"/>
        <v>0</v>
      </c>
      <c r="T383" s="180"/>
      <c r="U383" s="92"/>
      <c r="V383" s="180"/>
      <c r="W383" s="92"/>
      <c r="X383" s="147"/>
      <c r="Y383" s="215"/>
      <c r="Z383" s="92">
        <f t="shared" si="335"/>
        <v>0</v>
      </c>
      <c r="AA383" s="180">
        <f t="shared" si="336"/>
        <v>0</v>
      </c>
      <c r="AB383" s="92">
        <f t="shared" si="337"/>
        <v>0</v>
      </c>
      <c r="AC383" s="148"/>
      <c r="AD383" s="136" t="b">
        <f t="shared" si="289"/>
        <v>1</v>
      </c>
      <c r="AE383" s="136" t="b">
        <f t="shared" si="290"/>
        <v>1</v>
      </c>
    </row>
    <row r="384" spans="1:36" s="283" customFormat="1">
      <c r="A384" s="265"/>
      <c r="B384" s="302" t="s">
        <v>107</v>
      </c>
      <c r="C384" s="304">
        <f>SUM(C355:C383)</f>
        <v>0</v>
      </c>
      <c r="D384" s="310">
        <f>SUM(D355:D383)</f>
        <v>0</v>
      </c>
      <c r="E384" s="304">
        <f>SUM(E355:E383)</f>
        <v>0</v>
      </c>
      <c r="F384" s="310">
        <f>SUM(F355:F383)</f>
        <v>0</v>
      </c>
      <c r="G384" s="328">
        <f t="shared" ref="G384:AE384" si="340">SUM(G355:G383)</f>
        <v>0</v>
      </c>
      <c r="H384" s="310">
        <f t="shared" si="340"/>
        <v>0</v>
      </c>
      <c r="I384" s="304">
        <f t="shared" si="340"/>
        <v>0</v>
      </c>
      <c r="J384" s="310">
        <f t="shared" si="340"/>
        <v>0</v>
      </c>
      <c r="K384" s="304">
        <f t="shared" si="340"/>
        <v>0</v>
      </c>
      <c r="L384" s="310">
        <f>SUM(L355:L383)</f>
        <v>0</v>
      </c>
      <c r="M384" s="304">
        <f t="shared" si="340"/>
        <v>0</v>
      </c>
      <c r="N384" s="310">
        <f>SUM(N355:N383)</f>
        <v>0</v>
      </c>
      <c r="O384" s="310">
        <f t="shared" si="340"/>
        <v>0.55000000000000004</v>
      </c>
      <c r="P384" s="304">
        <f t="shared" si="340"/>
        <v>12</v>
      </c>
      <c r="Q384" s="310">
        <f>SUM(Q355:Q383)</f>
        <v>6.6000000000000005</v>
      </c>
      <c r="R384" s="304">
        <f t="shared" si="340"/>
        <v>12</v>
      </c>
      <c r="S384" s="310">
        <f>SUM(S355:S383)</f>
        <v>6.6000000000000005</v>
      </c>
      <c r="T384" s="304">
        <f t="shared" si="340"/>
        <v>0</v>
      </c>
      <c r="U384" s="310">
        <f>SUM(U355:U383)</f>
        <v>0</v>
      </c>
      <c r="V384" s="304">
        <f t="shared" si="340"/>
        <v>0</v>
      </c>
      <c r="W384" s="310">
        <f>SUM(W355:W383)</f>
        <v>0</v>
      </c>
      <c r="X384" s="310">
        <f t="shared" ref="X384" si="341">SUM(X355:X383)</f>
        <v>0.55000000000000004</v>
      </c>
      <c r="Y384" s="328">
        <f t="shared" ref="Y384:AA384" si="342">SUM(Y355:Y383)</f>
        <v>12</v>
      </c>
      <c r="Z384" s="310">
        <f>SUM(Z355:Z383)</f>
        <v>6.6000000000000005</v>
      </c>
      <c r="AA384" s="304">
        <f t="shared" si="342"/>
        <v>12</v>
      </c>
      <c r="AB384" s="310">
        <f>SUM(AB355:AB383)</f>
        <v>6.6000000000000005</v>
      </c>
      <c r="AC384" s="310">
        <f t="shared" si="340"/>
        <v>0</v>
      </c>
      <c r="AD384" s="304">
        <f t="shared" si="340"/>
        <v>0</v>
      </c>
      <c r="AE384" s="310">
        <f t="shared" si="340"/>
        <v>0</v>
      </c>
      <c r="AG384" s="304">
        <f>SUM(AG355:AG383)</f>
        <v>0</v>
      </c>
      <c r="AH384" s="310">
        <f>SUM(AH355:AH383)</f>
        <v>0</v>
      </c>
      <c r="AI384" s="304">
        <f>SUM(AI355:AI383)</f>
        <v>0</v>
      </c>
      <c r="AJ384" s="310">
        <f>SUM(AJ355:AJ383)</f>
        <v>0</v>
      </c>
    </row>
    <row r="385" spans="1:36">
      <c r="A385" s="53" t="s">
        <v>262</v>
      </c>
      <c r="B385" s="58" t="s">
        <v>263</v>
      </c>
      <c r="C385" s="54"/>
      <c r="D385" s="169"/>
      <c r="E385" s="54"/>
      <c r="F385" s="181"/>
      <c r="G385" s="213"/>
      <c r="H385" s="258"/>
      <c r="I385" s="54"/>
      <c r="J385" s="52"/>
      <c r="K385" s="58"/>
      <c r="L385" s="169"/>
      <c r="M385" s="58"/>
      <c r="N385" s="52"/>
      <c r="O385" s="139"/>
      <c r="P385" s="54"/>
      <c r="Q385" s="52"/>
      <c r="R385" s="54"/>
      <c r="S385" s="181"/>
      <c r="T385" s="181"/>
      <c r="U385" s="52"/>
      <c r="V385" s="181"/>
      <c r="W385" s="52"/>
      <c r="X385" s="139"/>
      <c r="Y385" s="222"/>
      <c r="Z385" s="52"/>
      <c r="AA385" s="181"/>
      <c r="AB385" s="52"/>
      <c r="AC385" s="140"/>
      <c r="AD385" s="136" t="b">
        <f t="shared" si="289"/>
        <v>1</v>
      </c>
      <c r="AE385" s="136" t="b">
        <f t="shared" si="290"/>
        <v>1</v>
      </c>
    </row>
    <row r="386" spans="1:36">
      <c r="A386" s="60">
        <v>24</v>
      </c>
      <c r="B386" s="58" t="s">
        <v>264</v>
      </c>
      <c r="C386" s="54"/>
      <c r="D386" s="169"/>
      <c r="E386" s="54"/>
      <c r="F386" s="181"/>
      <c r="G386" s="213"/>
      <c r="H386" s="258"/>
      <c r="I386" s="54"/>
      <c r="J386" s="52"/>
      <c r="K386" s="58"/>
      <c r="L386" s="169"/>
      <c r="M386" s="58"/>
      <c r="N386" s="52"/>
      <c r="O386" s="139"/>
      <c r="P386" s="54"/>
      <c r="Q386" s="52"/>
      <c r="R386" s="54"/>
      <c r="S386" s="181"/>
      <c r="T386" s="181"/>
      <c r="U386" s="52"/>
      <c r="V386" s="181"/>
      <c r="W386" s="52"/>
      <c r="X386" s="139"/>
      <c r="Y386" s="222"/>
      <c r="Z386" s="52"/>
      <c r="AA386" s="181"/>
      <c r="AB386" s="52"/>
      <c r="AC386" s="140"/>
      <c r="AD386" s="136" t="b">
        <f t="shared" si="289"/>
        <v>1</v>
      </c>
      <c r="AE386" s="136" t="b">
        <f t="shared" si="290"/>
        <v>1</v>
      </c>
    </row>
    <row r="387" spans="1:36">
      <c r="A387" s="57">
        <v>24.01</v>
      </c>
      <c r="B387" s="62" t="s">
        <v>265</v>
      </c>
      <c r="C387" s="63"/>
      <c r="D387" s="167"/>
      <c r="E387" s="63"/>
      <c r="F387" s="180"/>
      <c r="G387" s="214"/>
      <c r="H387" s="260"/>
      <c r="I387" s="63"/>
      <c r="J387" s="92"/>
      <c r="K387" s="62"/>
      <c r="L387" s="167"/>
      <c r="M387" s="62"/>
      <c r="N387" s="92"/>
      <c r="O387" s="143"/>
      <c r="P387" s="63"/>
      <c r="Q387" s="92"/>
      <c r="R387" s="63"/>
      <c r="S387" s="180"/>
      <c r="T387" s="180"/>
      <c r="U387" s="92"/>
      <c r="V387" s="180"/>
      <c r="W387" s="92"/>
      <c r="X387" s="143"/>
      <c r="Y387" s="215"/>
      <c r="Z387" s="92"/>
      <c r="AA387" s="180"/>
      <c r="AB387" s="92"/>
      <c r="AC387" s="144"/>
      <c r="AD387" s="136" t="b">
        <f t="shared" si="289"/>
        <v>1</v>
      </c>
      <c r="AE387" s="136" t="b">
        <f t="shared" si="290"/>
        <v>1</v>
      </c>
    </row>
    <row r="388" spans="1:36">
      <c r="A388" s="57"/>
      <c r="B388" s="62" t="s">
        <v>266</v>
      </c>
      <c r="C388" s="63">
        <v>1</v>
      </c>
      <c r="D388" s="92">
        <v>23.33</v>
      </c>
      <c r="E388" s="63">
        <v>1</v>
      </c>
      <c r="F388" s="180">
        <v>17.23</v>
      </c>
      <c r="G388" s="60">
        <f t="shared" ref="G388:H388" si="343">E388/C388%</f>
        <v>100</v>
      </c>
      <c r="H388" s="260">
        <f t="shared" si="343"/>
        <v>73.85340762966139</v>
      </c>
      <c r="I388" s="63">
        <f>C388-E388</f>
        <v>0</v>
      </c>
      <c r="J388" s="92">
        <f>D388-F388</f>
        <v>6.0999999999999979</v>
      </c>
      <c r="K388" s="62"/>
      <c r="L388" s="167">
        <v>6.1</v>
      </c>
      <c r="M388" s="62"/>
      <c r="N388" s="92"/>
      <c r="O388" s="57">
        <v>1</v>
      </c>
      <c r="P388" s="63">
        <v>1</v>
      </c>
      <c r="Q388" s="92">
        <v>27.58</v>
      </c>
      <c r="R388" s="63">
        <v>1</v>
      </c>
      <c r="S388" s="180">
        <f>L388+N388+Q388</f>
        <v>33.68</v>
      </c>
      <c r="T388" s="180"/>
      <c r="U388" s="92">
        <v>6.1</v>
      </c>
      <c r="V388" s="180"/>
      <c r="W388" s="92"/>
      <c r="X388" s="260">
        <v>1</v>
      </c>
      <c r="Y388" s="215"/>
      <c r="Z388" s="92">
        <v>27.58</v>
      </c>
      <c r="AA388" s="180">
        <f>Y388</f>
        <v>0</v>
      </c>
      <c r="AB388" s="92">
        <f>U388+W388+Z388</f>
        <v>33.68</v>
      </c>
      <c r="AC388" s="144"/>
      <c r="AD388" s="136" t="b">
        <f t="shared" si="289"/>
        <v>0</v>
      </c>
      <c r="AE388" s="136" t="b">
        <f t="shared" si="290"/>
        <v>1</v>
      </c>
    </row>
    <row r="389" spans="1:36">
      <c r="A389" s="57"/>
      <c r="B389" s="65" t="s">
        <v>267</v>
      </c>
      <c r="C389" s="68"/>
      <c r="D389" s="199"/>
      <c r="E389" s="68"/>
      <c r="F389" s="199"/>
      <c r="G389" s="216"/>
      <c r="H389" s="132"/>
      <c r="I389" s="68"/>
      <c r="J389" s="130"/>
      <c r="K389" s="65"/>
      <c r="L389" s="199"/>
      <c r="M389" s="65"/>
      <c r="N389" s="130"/>
      <c r="O389" s="147"/>
      <c r="P389" s="68"/>
      <c r="Q389" s="130"/>
      <c r="R389" s="68"/>
      <c r="S389" s="180">
        <f t="shared" ref="S389:S390" si="344">L389+N389+Q389</f>
        <v>0</v>
      </c>
      <c r="T389" s="199"/>
      <c r="U389" s="130"/>
      <c r="V389" s="199"/>
      <c r="W389" s="130"/>
      <c r="X389" s="147"/>
      <c r="Y389" s="216"/>
      <c r="Z389" s="92">
        <f>X389*Y389</f>
        <v>0</v>
      </c>
      <c r="AA389" s="180">
        <f>Y389</f>
        <v>0</v>
      </c>
      <c r="AB389" s="92">
        <f>U389+W389+Z389</f>
        <v>0</v>
      </c>
      <c r="AC389" s="148"/>
      <c r="AD389" s="136" t="b">
        <f t="shared" si="289"/>
        <v>1</v>
      </c>
      <c r="AE389" s="136" t="b">
        <f t="shared" si="290"/>
        <v>1</v>
      </c>
    </row>
    <row r="390" spans="1:36">
      <c r="A390" s="57"/>
      <c r="B390" s="62" t="s">
        <v>268</v>
      </c>
      <c r="C390" s="63"/>
      <c r="D390" s="167"/>
      <c r="E390" s="63"/>
      <c r="F390" s="180"/>
      <c r="G390" s="214"/>
      <c r="H390" s="260"/>
      <c r="I390" s="63"/>
      <c r="J390" s="92"/>
      <c r="K390" s="62"/>
      <c r="L390" s="167"/>
      <c r="M390" s="62"/>
      <c r="N390" s="92"/>
      <c r="O390" s="143"/>
      <c r="P390" s="63"/>
      <c r="Q390" s="92"/>
      <c r="R390" s="63"/>
      <c r="S390" s="180">
        <f t="shared" si="344"/>
        <v>0</v>
      </c>
      <c r="T390" s="180"/>
      <c r="U390" s="92"/>
      <c r="V390" s="180"/>
      <c r="W390" s="92"/>
      <c r="X390" s="143"/>
      <c r="Y390" s="215"/>
      <c r="Z390" s="92">
        <f>X390*Y390</f>
        <v>0</v>
      </c>
      <c r="AA390" s="180">
        <f>Y390</f>
        <v>0</v>
      </c>
      <c r="AB390" s="92">
        <f>U390+W390+Z390</f>
        <v>0</v>
      </c>
      <c r="AC390" s="144"/>
      <c r="AD390" s="136" t="b">
        <f t="shared" si="289"/>
        <v>1</v>
      </c>
      <c r="AE390" s="136" t="b">
        <f t="shared" si="290"/>
        <v>1</v>
      </c>
    </row>
    <row r="391" spans="1:36" s="283" customFormat="1">
      <c r="A391" s="265"/>
      <c r="B391" s="302" t="s">
        <v>109</v>
      </c>
      <c r="C391" s="304">
        <f>SUM(C388:C390)</f>
        <v>1</v>
      </c>
      <c r="D391" s="308">
        <f>SUM(D388:D390)</f>
        <v>23.33</v>
      </c>
      <c r="E391" s="304">
        <f>SUM(E388:E390)</f>
        <v>1</v>
      </c>
      <c r="F391" s="308">
        <f>SUM(F388:F390)</f>
        <v>17.23</v>
      </c>
      <c r="G391" s="328">
        <f t="shared" ref="G391:O391" si="345">SUM(G388:G390)</f>
        <v>100</v>
      </c>
      <c r="H391" s="310">
        <f t="shared" si="345"/>
        <v>73.85340762966139</v>
      </c>
      <c r="I391" s="304">
        <f t="shared" ref="I391:M391" si="346">SUM(I388:I390)</f>
        <v>0</v>
      </c>
      <c r="J391" s="308">
        <f t="shared" si="346"/>
        <v>6.0999999999999979</v>
      </c>
      <c r="K391" s="304">
        <f t="shared" si="346"/>
        <v>0</v>
      </c>
      <c r="L391" s="308">
        <f>SUM(L388:L390)</f>
        <v>6.1</v>
      </c>
      <c r="M391" s="304">
        <f t="shared" si="346"/>
        <v>0</v>
      </c>
      <c r="N391" s="308">
        <f>SUM(N388:N390)</f>
        <v>0</v>
      </c>
      <c r="O391" s="328">
        <f t="shared" si="345"/>
        <v>1</v>
      </c>
      <c r="P391" s="304">
        <f>SUM(P388:P390)</f>
        <v>1</v>
      </c>
      <c r="Q391" s="308">
        <f>SUM(Q388:Q390)</f>
        <v>27.58</v>
      </c>
      <c r="R391" s="304">
        <f>SUM(R388:R390)</f>
        <v>1</v>
      </c>
      <c r="S391" s="308">
        <f>SUM(S388:S390)</f>
        <v>33.68</v>
      </c>
      <c r="T391" s="304">
        <f t="shared" ref="T391:X391" si="347">SUM(T388:T390)</f>
        <v>0</v>
      </c>
      <c r="U391" s="308">
        <f>SUM(U388:U390)</f>
        <v>6.1</v>
      </c>
      <c r="V391" s="304">
        <f t="shared" si="347"/>
        <v>0</v>
      </c>
      <c r="W391" s="308">
        <f>SUM(W388:W390)</f>
        <v>0</v>
      </c>
      <c r="X391" s="328">
        <f t="shared" si="347"/>
        <v>1</v>
      </c>
      <c r="Y391" s="328">
        <f t="shared" ref="Y391:AA391" si="348">SUM(Y388:Y390)</f>
        <v>0</v>
      </c>
      <c r="Z391" s="308">
        <f>SUM(Z388:Z390)</f>
        <v>27.58</v>
      </c>
      <c r="AA391" s="304">
        <f t="shared" si="348"/>
        <v>0</v>
      </c>
      <c r="AB391" s="308">
        <f>SUM(AB388:AB390)</f>
        <v>33.68</v>
      </c>
      <c r="AC391" s="308">
        <f>SUM(AC388:AC390)</f>
        <v>0</v>
      </c>
      <c r="AD391" s="304">
        <f>SUM(AD388:AD390)</f>
        <v>0</v>
      </c>
      <c r="AE391" s="308">
        <f>SUM(AE388:AE390)</f>
        <v>0</v>
      </c>
      <c r="AG391" s="304">
        <f t="shared" ref="AG391:AJ391" si="349">SUM(AG388:AG390)</f>
        <v>0</v>
      </c>
      <c r="AH391" s="308">
        <f t="shared" si="349"/>
        <v>0</v>
      </c>
      <c r="AI391" s="304">
        <f t="shared" si="349"/>
        <v>0</v>
      </c>
      <c r="AJ391" s="308">
        <f t="shared" si="349"/>
        <v>0</v>
      </c>
    </row>
    <row r="392" spans="1:36" ht="43.5" customHeight="1">
      <c r="A392" s="57">
        <v>24.02</v>
      </c>
      <c r="B392" s="62" t="s">
        <v>269</v>
      </c>
      <c r="C392" s="63"/>
      <c r="D392" s="167"/>
      <c r="E392" s="63"/>
      <c r="F392" s="180"/>
      <c r="G392" s="214"/>
      <c r="H392" s="260"/>
      <c r="I392" s="63"/>
      <c r="J392" s="92"/>
      <c r="K392" s="62"/>
      <c r="L392" s="167"/>
      <c r="M392" s="62"/>
      <c r="N392" s="92"/>
      <c r="O392" s="143"/>
      <c r="P392" s="63"/>
      <c r="Q392" s="92"/>
      <c r="R392" s="63"/>
      <c r="S392" s="180"/>
      <c r="T392" s="180"/>
      <c r="U392" s="92"/>
      <c r="V392" s="180"/>
      <c r="W392" s="92"/>
      <c r="X392" s="143"/>
      <c r="Y392" s="215"/>
      <c r="Z392" s="92"/>
      <c r="AA392" s="180"/>
      <c r="AB392" s="92"/>
      <c r="AC392" s="144"/>
      <c r="AD392" s="136" t="b">
        <f t="shared" si="289"/>
        <v>1</v>
      </c>
      <c r="AE392" s="136" t="b">
        <f t="shared" si="290"/>
        <v>1</v>
      </c>
    </row>
    <row r="393" spans="1:36">
      <c r="A393" s="57"/>
      <c r="B393" s="62" t="s">
        <v>127</v>
      </c>
      <c r="C393" s="63">
        <v>850</v>
      </c>
      <c r="D393" s="92">
        <v>0.54255500000000001</v>
      </c>
      <c r="E393" s="63">
        <v>850</v>
      </c>
      <c r="F393" s="180">
        <v>0.54255500000000001</v>
      </c>
      <c r="G393" s="214"/>
      <c r="H393" s="260"/>
      <c r="I393" s="63">
        <f t="shared" ref="I393:J395" si="350">C393-E393</f>
        <v>0</v>
      </c>
      <c r="J393" s="92">
        <f t="shared" si="350"/>
        <v>0</v>
      </c>
      <c r="K393" s="62"/>
      <c r="L393" s="167"/>
      <c r="M393" s="62"/>
      <c r="N393" s="92"/>
      <c r="O393" s="182"/>
      <c r="P393" s="63">
        <v>850</v>
      </c>
      <c r="Q393" s="92">
        <v>1.75</v>
      </c>
      <c r="R393" s="63">
        <f>+K393+M393+P393</f>
        <v>850</v>
      </c>
      <c r="S393" s="180">
        <f>+L393+N393+Q393</f>
        <v>1.75</v>
      </c>
      <c r="T393" s="180"/>
      <c r="U393" s="92"/>
      <c r="V393" s="180"/>
      <c r="W393" s="92"/>
      <c r="X393" s="182"/>
      <c r="Y393" s="363">
        <v>850</v>
      </c>
      <c r="Z393" s="92">
        <v>1.75</v>
      </c>
      <c r="AA393" s="180">
        <f t="shared" ref="AA393:AA396" si="351">Y393</f>
        <v>850</v>
      </c>
      <c r="AB393" s="92">
        <f t="shared" ref="AB393:AB396" si="352">U393+W393+Z393</f>
        <v>1.75</v>
      </c>
      <c r="AC393" s="144"/>
      <c r="AD393" s="136" t="b">
        <f t="shared" si="289"/>
        <v>0</v>
      </c>
      <c r="AE393" s="136" t="b">
        <f t="shared" si="290"/>
        <v>1</v>
      </c>
    </row>
    <row r="394" spans="1:36">
      <c r="A394" s="57"/>
      <c r="B394" s="62" t="s">
        <v>175</v>
      </c>
      <c r="C394" s="63">
        <v>1490</v>
      </c>
      <c r="D394" s="92">
        <v>1.743598</v>
      </c>
      <c r="E394" s="63">
        <v>1490</v>
      </c>
      <c r="F394" s="180">
        <v>1.743598</v>
      </c>
      <c r="G394" s="214"/>
      <c r="H394" s="260"/>
      <c r="I394" s="63">
        <f t="shared" si="350"/>
        <v>0</v>
      </c>
      <c r="J394" s="92">
        <f t="shared" si="350"/>
        <v>0</v>
      </c>
      <c r="K394" s="62"/>
      <c r="L394" s="167"/>
      <c r="M394" s="62"/>
      <c r="N394" s="92"/>
      <c r="O394" s="182"/>
      <c r="P394" s="63">
        <v>1490</v>
      </c>
      <c r="Q394" s="92">
        <v>1.89</v>
      </c>
      <c r="R394" s="63">
        <f t="shared" ref="R394:S396" si="353">+K394+M394+P394</f>
        <v>1490</v>
      </c>
      <c r="S394" s="180">
        <f t="shared" si="353"/>
        <v>1.89</v>
      </c>
      <c r="T394" s="180"/>
      <c r="U394" s="92"/>
      <c r="V394" s="180"/>
      <c r="W394" s="92"/>
      <c r="X394" s="182"/>
      <c r="Y394" s="363">
        <v>1490</v>
      </c>
      <c r="Z394" s="92">
        <v>1.89</v>
      </c>
      <c r="AA394" s="180">
        <f t="shared" si="351"/>
        <v>1490</v>
      </c>
      <c r="AB394" s="92">
        <f t="shared" si="352"/>
        <v>1.89</v>
      </c>
      <c r="AC394" s="144"/>
      <c r="AD394" s="136" t="b">
        <f t="shared" si="289"/>
        <v>0</v>
      </c>
      <c r="AE394" s="136" t="b">
        <f t="shared" si="290"/>
        <v>1</v>
      </c>
    </row>
    <row r="395" spans="1:36">
      <c r="A395" s="57"/>
      <c r="B395" s="62" t="s">
        <v>176</v>
      </c>
      <c r="C395" s="63">
        <v>1775</v>
      </c>
      <c r="D395" s="92">
        <v>2.4546475000000001</v>
      </c>
      <c r="E395" s="63">
        <v>1775</v>
      </c>
      <c r="F395" s="180">
        <v>2.4546475000000001</v>
      </c>
      <c r="G395" s="214"/>
      <c r="H395" s="260"/>
      <c r="I395" s="63">
        <f t="shared" si="350"/>
        <v>0</v>
      </c>
      <c r="J395" s="92">
        <f t="shared" si="350"/>
        <v>0</v>
      </c>
      <c r="K395" s="62"/>
      <c r="L395" s="167"/>
      <c r="M395" s="62"/>
      <c r="N395" s="92"/>
      <c r="O395" s="182"/>
      <c r="P395" s="63">
        <v>1775</v>
      </c>
      <c r="Q395" s="92">
        <v>1.85</v>
      </c>
      <c r="R395" s="63">
        <f t="shared" si="353"/>
        <v>1775</v>
      </c>
      <c r="S395" s="180">
        <f t="shared" si="353"/>
        <v>1.85</v>
      </c>
      <c r="T395" s="180"/>
      <c r="U395" s="92"/>
      <c r="V395" s="180"/>
      <c r="W395" s="92"/>
      <c r="X395" s="182"/>
      <c r="Y395" s="363">
        <v>1775</v>
      </c>
      <c r="Z395" s="92">
        <v>1.85</v>
      </c>
      <c r="AA395" s="180">
        <f t="shared" si="351"/>
        <v>1775</v>
      </c>
      <c r="AB395" s="92">
        <f t="shared" si="352"/>
        <v>1.85</v>
      </c>
      <c r="AC395" s="144"/>
      <c r="AD395" s="136" t="b">
        <f t="shared" si="289"/>
        <v>0</v>
      </c>
      <c r="AE395" s="136" t="b">
        <f t="shared" si="290"/>
        <v>1</v>
      </c>
    </row>
    <row r="396" spans="1:36">
      <c r="A396" s="57">
        <v>24.03</v>
      </c>
      <c r="B396" s="62" t="s">
        <v>270</v>
      </c>
      <c r="C396" s="63">
        <v>0</v>
      </c>
      <c r="D396" s="92">
        <v>1.1599999999999999</v>
      </c>
      <c r="E396" s="63">
        <v>0</v>
      </c>
      <c r="F396" s="180">
        <v>1.1599999999999999</v>
      </c>
      <c r="G396" s="60"/>
      <c r="H396" s="260">
        <f t="shared" ref="H396" si="354">F396/D396%</f>
        <v>100</v>
      </c>
      <c r="I396" s="63">
        <f>C396-E396</f>
        <v>0</v>
      </c>
      <c r="J396" s="92">
        <f>D396-F396</f>
        <v>0</v>
      </c>
      <c r="K396" s="62"/>
      <c r="L396" s="167"/>
      <c r="M396" s="62"/>
      <c r="N396" s="92"/>
      <c r="O396" s="182">
        <f>0.001*3</f>
        <v>3.0000000000000001E-3</v>
      </c>
      <c r="P396" s="63">
        <v>500</v>
      </c>
      <c r="Q396" s="92">
        <v>4.0110000000000001</v>
      </c>
      <c r="R396" s="63">
        <f t="shared" si="353"/>
        <v>500</v>
      </c>
      <c r="S396" s="180">
        <f t="shared" si="353"/>
        <v>4.0110000000000001</v>
      </c>
      <c r="T396" s="180"/>
      <c r="U396" s="92"/>
      <c r="V396" s="180"/>
      <c r="W396" s="92"/>
      <c r="X396" s="182"/>
      <c r="Y396" s="363"/>
      <c r="Z396" s="92">
        <v>1.85</v>
      </c>
      <c r="AA396" s="180">
        <f t="shared" si="351"/>
        <v>0</v>
      </c>
      <c r="AB396" s="92">
        <f t="shared" si="352"/>
        <v>1.85</v>
      </c>
      <c r="AC396" s="144"/>
      <c r="AD396" s="136" t="b">
        <f t="shared" si="289"/>
        <v>0</v>
      </c>
      <c r="AE396" s="136" t="b">
        <f t="shared" si="290"/>
        <v>1</v>
      </c>
    </row>
    <row r="397" spans="1:36" s="283" customFormat="1">
      <c r="A397" s="265"/>
      <c r="B397" s="302" t="s">
        <v>109</v>
      </c>
      <c r="C397" s="302">
        <f>SUM(C393:C396)</f>
        <v>4115</v>
      </c>
      <c r="D397" s="308">
        <f>SUM(D393:D396)</f>
        <v>5.9008005000000008</v>
      </c>
      <c r="E397" s="302">
        <f>SUM(E393:E396)</f>
        <v>4115</v>
      </c>
      <c r="F397" s="308">
        <f>SUM(F393:F396)</f>
        <v>5.9008005000000008</v>
      </c>
      <c r="G397" s="328"/>
      <c r="H397" s="310">
        <f t="shared" ref="H397:O397" si="355">SUM(H393:H396)</f>
        <v>100</v>
      </c>
      <c r="I397" s="302">
        <f t="shared" ref="I397:M397" si="356">SUM(I393:I396)</f>
        <v>0</v>
      </c>
      <c r="J397" s="308">
        <f t="shared" si="356"/>
        <v>0</v>
      </c>
      <c r="K397" s="302">
        <f t="shared" si="356"/>
        <v>0</v>
      </c>
      <c r="L397" s="308">
        <f>SUM(L393:L396)</f>
        <v>0</v>
      </c>
      <c r="M397" s="302">
        <f t="shared" si="356"/>
        <v>0</v>
      </c>
      <c r="N397" s="308">
        <f>SUM(N393:N396)</f>
        <v>0</v>
      </c>
      <c r="O397" s="328">
        <f t="shared" si="355"/>
        <v>3.0000000000000001E-3</v>
      </c>
      <c r="P397" s="302">
        <f t="shared" ref="P397:X397" si="357">SUM(P393:P396)</f>
        <v>4615</v>
      </c>
      <c r="Q397" s="308">
        <f>SUM(Q393:Q396)</f>
        <v>9.5010000000000012</v>
      </c>
      <c r="R397" s="302">
        <f t="shared" si="357"/>
        <v>4615</v>
      </c>
      <c r="S397" s="308">
        <f>SUM(S393:S396)</f>
        <v>9.5010000000000012</v>
      </c>
      <c r="T397" s="302">
        <f t="shared" si="357"/>
        <v>0</v>
      </c>
      <c r="U397" s="308">
        <f>SUM(U393:U396)</f>
        <v>0</v>
      </c>
      <c r="V397" s="302">
        <f t="shared" si="357"/>
        <v>0</v>
      </c>
      <c r="W397" s="308">
        <f>SUM(W393:W396)</f>
        <v>0</v>
      </c>
      <c r="X397" s="328">
        <f t="shared" si="357"/>
        <v>0</v>
      </c>
      <c r="Y397" s="309">
        <f t="shared" ref="Y397:AE397" si="358">SUM(Y393:Y396)</f>
        <v>4115</v>
      </c>
      <c r="Z397" s="308">
        <f>SUM(Z393:Z396)</f>
        <v>7.34</v>
      </c>
      <c r="AA397" s="302">
        <f t="shared" si="358"/>
        <v>4115</v>
      </c>
      <c r="AB397" s="308">
        <f>SUM(AB393:AB396)</f>
        <v>7.34</v>
      </c>
      <c r="AC397" s="308">
        <f t="shared" si="358"/>
        <v>0</v>
      </c>
      <c r="AD397" s="304">
        <f t="shared" si="358"/>
        <v>0</v>
      </c>
      <c r="AE397" s="308">
        <f t="shared" si="358"/>
        <v>0</v>
      </c>
      <c r="AG397" s="304">
        <f>SUM(AG393:AG396)</f>
        <v>0</v>
      </c>
      <c r="AH397" s="308">
        <f>SUM(AH393:AH396)</f>
        <v>0</v>
      </c>
      <c r="AI397" s="304">
        <f>SUM(AI393:AI396)</f>
        <v>0</v>
      </c>
      <c r="AJ397" s="308">
        <f>SUM(AJ393:AJ396)</f>
        <v>0</v>
      </c>
    </row>
    <row r="398" spans="1:36" s="283" customFormat="1">
      <c r="A398" s="265"/>
      <c r="B398" s="302" t="s">
        <v>271</v>
      </c>
      <c r="C398" s="309">
        <f>SUM(C159+C165+C171+C177+C183+C189+C195+C209+C215+C219+C240+C261+C286+C300+C309+C314+C318+C325+C329+C333+C336+C341+C347+C351+C384+C391+C397)</f>
        <v>11917</v>
      </c>
      <c r="D398" s="308">
        <f>SUM(D159+D165+D171+D177+D183+D189+D195+D209+D215+D219+D240+D261+D286+D300+D309+D314+D318+D325+D329+D333+D336+D341+D347+D351+D384+D391+D397)</f>
        <v>292.9873005</v>
      </c>
      <c r="E398" s="309">
        <f>SUM(E159+E165+E171+E177+E183+E189+E195+E209+E215+E219+E240+E261+E286+E300+E309+E314+E318+E325+E329+E333+E336+E341+E347+E351+E384+E391+E397)</f>
        <v>9090</v>
      </c>
      <c r="F398" s="308">
        <f>SUM(F159+F165+F171+F177+F183+F189+F195+F209+F215+F219+F240+F261+F286+F300+F309+F314+F318+F325+F329+F333+F336+F341+F347+F351+F384+F391+F397)</f>
        <v>95.613300499999994</v>
      </c>
      <c r="G398" s="328"/>
      <c r="H398" s="310"/>
      <c r="I398" s="309">
        <f t="shared" ref="I398:M398" si="359">SUM(I159+I165+I171+I177+I183+I189+I195+I209+I215+I219+I240+I261+I286+I300+I309+I314+I318+I325+I329+I333+I336+I341+I347+I351+I384+I391+I397)</f>
        <v>2827</v>
      </c>
      <c r="J398" s="308">
        <f t="shared" si="359"/>
        <v>197.37400000000002</v>
      </c>
      <c r="K398" s="309">
        <f t="shared" si="359"/>
        <v>2647</v>
      </c>
      <c r="L398" s="308">
        <f>SUM(L159+L165+L171+L177+L183+L189+L195+L209+L215+L219+L240+L261+L286+L300+L309+L314+L318+L325+L329+L333+L336+L341+L347+L351+L384+L391+L397)</f>
        <v>109.51400000000001</v>
      </c>
      <c r="M398" s="309">
        <f t="shared" si="359"/>
        <v>0</v>
      </c>
      <c r="N398" s="308">
        <f>SUM(N159+N165+N171+N177+N183+N189+N195+N209+N215+N219+N240+N261+N286+N300+N309+N314+N318+N325+N329+N333+N336+N341+N347+N351+N384+N391+N397)</f>
        <v>0</v>
      </c>
      <c r="O398" s="328">
        <f t="shared" ref="O398" si="360">O397+O391+O384+O351+O347+O341+O336+O333+O329+O325+O318+O314+O309+O300+O286+O263+O241+O219+O215+O209+O196</f>
        <v>8.8103999999999996</v>
      </c>
      <c r="P398" s="309">
        <f t="shared" ref="P398:V398" si="361">SUM(P159+P165+P171+P177+P183+P189+P195+P209+P215+P219+P240+P261+P286+P300+P309+P314+P318+P325+P329+P333+P336+P341+P347+P351+P384+P391+P397)</f>
        <v>12955</v>
      </c>
      <c r="Q398" s="308">
        <f>SUM(Q159+Q165+Q171+Q177+Q183+Q189+Q195+Q209+Q215+Q219+Q240+Q261+Q286+Q300+Q309+Q314+Q318+Q325+Q329+Q333+Q336+Q341+Q347+Q351+Q384+Q391+Q397)</f>
        <v>412.55049999999994</v>
      </c>
      <c r="R398" s="309">
        <f t="shared" si="361"/>
        <v>12955</v>
      </c>
      <c r="S398" s="308">
        <f>SUM(S159+S165+S171+S177+S183+S189+S195+S209+S215+S219+S240+S261+S286+S300+S309+S314+S318+S325+S329+S333+S336+S341+S347+S351+S384+S391+S397)</f>
        <v>522.06449999999995</v>
      </c>
      <c r="T398" s="309">
        <f t="shared" si="361"/>
        <v>2476</v>
      </c>
      <c r="U398" s="308">
        <f>SUM(U159+U165+U171+U177+U183+U189+U195+U209+U215+U219+U240+U261+U286+U300+U309+U314+U318+U325+U329+U333+U336+U341+U347+U351+U384+U391+U397)</f>
        <v>109.51400000000001</v>
      </c>
      <c r="V398" s="309">
        <f t="shared" si="361"/>
        <v>0</v>
      </c>
      <c r="W398" s="308">
        <f>SUM(W159+W165+W171+W177+W183+W189+W195+W209+W215+W219+W240+W261+W286+W300+W309+W314+W318+W325+W329+W333+W336+W341+W347+W351+W384+W391+W397)</f>
        <v>0</v>
      </c>
      <c r="X398" s="328">
        <f t="shared" ref="X398" si="362">X397+X391+X384+X351+X347+X341+X336+X333+X329+X325+X318+X314+X309+X300+X286+X263+X241+X219+X215+X209+X196</f>
        <v>8.6533999999999995</v>
      </c>
      <c r="Y398" s="309">
        <f>SUM(Y159+Y165+Y171+Y177+Y183+Y189+Y195+Y209+Y215+Y219+Y240+Y261+Y286+Y300+Y309+Y314+Y318+Y325+Y329+Y333+Y336+Y341+Y347+Y351+Y384+Y391+Y397)</f>
        <v>12196</v>
      </c>
      <c r="Z398" s="308">
        <f>SUM(Z159+Z165+Z171+Z177+Z183+Z189+Z195+Z209+Z215+Z219+Z240+Z261+Z286+Z300+Z309+Z314+Z318+Z325+Z329+Z333+Z336+Z341+Z347+Z351+Z384+Z391+Z397)</f>
        <v>379.74830000000003</v>
      </c>
      <c r="AA398" s="309">
        <f>SUM(AA159+AA165+AA171+AA177+AA183+AA189+AA195+AA209+AA215+AA219+AA240+AA261+AA286+AA300+AA309+AA314+AA318+AA325+AA329+AA333+AA336+AA341+AA347+AA351+AA384+AA391+AA397)</f>
        <v>12196</v>
      </c>
      <c r="AB398" s="308">
        <f>SUM(AB159+AB165+AB171+AB177+AB183+AB189+AB195+AB209+AB215+AB219+AB240+AB261+AB286+AB300+AB309+AB314+AB318+AB325+AB329+AB333+AB336+AB341+AB347+AB351+AB384+AB391+AB397)</f>
        <v>489.26229999999998</v>
      </c>
      <c r="AC398" s="310">
        <f>SUM(AC24+AC47+AC55+AC79+AC89+AC112+AC120+AC144+AC150+AC152+AC159+AC165+AC171+AC177+AC183+AC189+AC195+AC209+AC215+AC219+AC240+AC261+AC286+AC300+AC309+AC314+AC318+AC325+AC329+AC333+AC336+AC341+AC347+AC351+AC384+AC391+AC397)</f>
        <v>7492348</v>
      </c>
      <c r="AD398" s="309">
        <f>SUM(AD24+AD47+AD55+AD79+AD89+AD112+AD120+AD144+AD150+AD152+AD159+AD165+AD171+AD177+AD183+AD189+AD195+AD209+AD215+AD219+AD240+AD261+AD286+AD300+AD309+AD314+AD318+AD325+AD329+AD333+AD336+AD341+AD347+AD351+AD384+AD391+AD397)</f>
        <v>18</v>
      </c>
      <c r="AE398" s="310" t="e">
        <f>SUM(AE24+AE47+AE55+AE79+AE89+AE112+AE120+AE144+AE150+AE152+AE159+AE165+AE171+AE177+AE183+AE189+AE195+AE209+AE215+AE219+AE240+AE261+AE286+AE300+AE309+AE314+AE318+AE325+AE329+AE333+AE336+AE341+AE347+AE351+AE384+AE391+AE397)</f>
        <v>#VALUE!</v>
      </c>
      <c r="AG398" s="309">
        <f>SUM(AG24+AG47+AG55+AG79+AG89+AG112+AG120+AG144+AG150+AG152+AG159+AG165+AG171+AG177+AG183+AG189+AG195+AG209+AG215+AG219+AG240+AG261+AG286+AG300+AG309+AG314+AG318+AG325+AG329+AG333+AG336+AG341+AG347+AG351+AG384+AG391+AG397)</f>
        <v>25683</v>
      </c>
      <c r="AH398" s="310">
        <f>SUM(AH24+AH47+AH55+AH79+AH89+AH112+AH120+AH144+AH150+AH152+AH159+AH165+AH171+AH177+AH183+AH189+AH195+AH209+AH215+AH219+AH240+AH261+AH286+AH300+AH309+AH314+AH318+AH325+AH329+AH333+AH336+AH341+AH347+AH351+AH384+AH391+AH397)</f>
        <v>16000</v>
      </c>
      <c r="AI398" s="309">
        <f>SUM(AI24+AI47+AI55+AI79+AI89+AI112+AI120+AI144+AI150+AI152+AI159+AI165+AI171+AI177+AI183+AI189+AI195+AI209+AI215+AI219+AI240+AI261+AI286+AI300+AI309+AI314+AI318+AI325+AI329+AI333+AI336+AI341+AI347+AI351+AI384+AI391+AI397)</f>
        <v>9683</v>
      </c>
      <c r="AJ398" s="310">
        <f>SUM(AJ24+AJ47+AJ55+AJ79+AJ89+AJ112+AJ120+AJ144+AJ150+AJ152+AJ159+AJ165+AJ171+AJ177+AJ183+AJ189+AJ195+AJ209+AJ215+AJ219+AJ240+AJ261+AJ286+AJ300+AJ309+AJ314+AJ318+AJ325+AJ329+AJ333+AJ336+AJ341+AJ347+AJ351+AJ384+AJ391+AJ397)</f>
        <v>0</v>
      </c>
    </row>
    <row r="399" spans="1:36" hidden="1">
      <c r="A399" s="51">
        <v>25</v>
      </c>
      <c r="B399" s="58" t="s">
        <v>272</v>
      </c>
      <c r="C399" s="54"/>
      <c r="D399" s="169"/>
      <c r="E399" s="54"/>
      <c r="F399" s="181"/>
      <c r="G399" s="213"/>
      <c r="H399" s="258"/>
      <c r="I399" s="54"/>
      <c r="J399" s="52"/>
      <c r="K399" s="58"/>
      <c r="L399" s="169"/>
      <c r="M399" s="58"/>
      <c r="N399" s="52"/>
      <c r="O399" s="139"/>
      <c r="P399" s="54"/>
      <c r="Q399" s="52"/>
      <c r="R399" s="54"/>
      <c r="S399" s="181"/>
      <c r="T399" s="181"/>
      <c r="U399" s="52"/>
      <c r="V399" s="181"/>
      <c r="W399" s="52"/>
      <c r="X399" s="139"/>
      <c r="Y399" s="222"/>
      <c r="Z399" s="52"/>
      <c r="AA399" s="181"/>
      <c r="AB399" s="52"/>
      <c r="AC399" s="140"/>
      <c r="AD399" s="136" t="b">
        <f t="shared" ref="AD399:AD403" si="363">+O399*P399=Q399</f>
        <v>1</v>
      </c>
      <c r="AE399" s="136" t="b">
        <f t="shared" ref="AE399:AE403" si="364">+L399+N399+Q399=S399</f>
        <v>1</v>
      </c>
    </row>
    <row r="400" spans="1:36" hidden="1">
      <c r="A400" s="57">
        <v>25.01</v>
      </c>
      <c r="B400" s="62" t="s">
        <v>273</v>
      </c>
      <c r="C400" s="63"/>
      <c r="D400" s="167"/>
      <c r="E400" s="63"/>
      <c r="F400" s="180"/>
      <c r="G400" s="214"/>
      <c r="H400" s="260"/>
      <c r="I400" s="63"/>
      <c r="J400" s="92"/>
      <c r="K400" s="62"/>
      <c r="L400" s="167"/>
      <c r="M400" s="62"/>
      <c r="N400" s="92"/>
      <c r="O400" s="143"/>
      <c r="P400" s="63"/>
      <c r="Q400" s="92"/>
      <c r="R400" s="63"/>
      <c r="S400" s="180"/>
      <c r="T400" s="180"/>
      <c r="U400" s="92"/>
      <c r="V400" s="180"/>
      <c r="W400" s="92"/>
      <c r="X400" s="143"/>
      <c r="Y400" s="215"/>
      <c r="Z400" s="92"/>
      <c r="AA400" s="180">
        <f>Y400</f>
        <v>0</v>
      </c>
      <c r="AB400" s="92">
        <f>Z400</f>
        <v>0</v>
      </c>
      <c r="AC400" s="144"/>
      <c r="AD400" s="136" t="b">
        <f t="shared" si="363"/>
        <v>1</v>
      </c>
      <c r="AE400" s="136" t="b">
        <f t="shared" si="364"/>
        <v>1</v>
      </c>
    </row>
    <row r="401" spans="1:31" hidden="1">
      <c r="A401" s="57">
        <v>25.02</v>
      </c>
      <c r="B401" s="62" t="s">
        <v>274</v>
      </c>
      <c r="C401" s="63"/>
      <c r="D401" s="167"/>
      <c r="E401" s="63"/>
      <c r="F401" s="180"/>
      <c r="G401" s="214"/>
      <c r="H401" s="260"/>
      <c r="I401" s="63"/>
      <c r="J401" s="92"/>
      <c r="K401" s="62"/>
      <c r="L401" s="167"/>
      <c r="M401" s="62"/>
      <c r="N401" s="92"/>
      <c r="O401" s="143"/>
      <c r="P401" s="63"/>
      <c r="Q401" s="92"/>
      <c r="R401" s="63"/>
      <c r="S401" s="180"/>
      <c r="T401" s="180"/>
      <c r="U401" s="92"/>
      <c r="V401" s="180"/>
      <c r="W401" s="92"/>
      <c r="X401" s="143"/>
      <c r="Y401" s="215"/>
      <c r="Z401" s="92"/>
      <c r="AA401" s="180">
        <f>Y401</f>
        <v>0</v>
      </c>
      <c r="AB401" s="92">
        <f>Z401</f>
        <v>0</v>
      </c>
      <c r="AC401" s="144"/>
      <c r="AD401" s="136" t="b">
        <f t="shared" si="363"/>
        <v>1</v>
      </c>
      <c r="AE401" s="136" t="b">
        <f t="shared" si="364"/>
        <v>1</v>
      </c>
    </row>
    <row r="402" spans="1:31" s="283" customFormat="1" hidden="1">
      <c r="A402" s="265"/>
      <c r="B402" s="302" t="s">
        <v>109</v>
      </c>
      <c r="C402" s="304"/>
      <c r="D402" s="308"/>
      <c r="E402" s="304"/>
      <c r="F402" s="305"/>
      <c r="G402" s="309"/>
      <c r="H402" s="310"/>
      <c r="I402" s="304"/>
      <c r="J402" s="308"/>
      <c r="K402" s="302"/>
      <c r="L402" s="308"/>
      <c r="M402" s="302"/>
      <c r="N402" s="308"/>
      <c r="O402" s="357"/>
      <c r="P402" s="304"/>
      <c r="Q402" s="308"/>
      <c r="R402" s="304"/>
      <c r="S402" s="305"/>
      <c r="T402" s="305"/>
      <c r="U402" s="308"/>
      <c r="V402" s="305"/>
      <c r="W402" s="308"/>
      <c r="X402" s="357"/>
      <c r="Y402" s="320"/>
      <c r="Z402" s="308"/>
      <c r="AA402" s="305"/>
      <c r="AB402" s="308"/>
      <c r="AC402" s="311"/>
      <c r="AD402" s="283" t="b">
        <f t="shared" si="363"/>
        <v>1</v>
      </c>
      <c r="AE402" s="283" t="b">
        <f t="shared" si="364"/>
        <v>1</v>
      </c>
    </row>
    <row r="403" spans="1:31" s="283" customFormat="1" hidden="1">
      <c r="A403" s="265"/>
      <c r="B403" s="302" t="s">
        <v>275</v>
      </c>
      <c r="C403" s="304"/>
      <c r="D403" s="308"/>
      <c r="E403" s="304"/>
      <c r="F403" s="305"/>
      <c r="G403" s="309"/>
      <c r="H403" s="310"/>
      <c r="I403" s="304"/>
      <c r="J403" s="308"/>
      <c r="K403" s="302"/>
      <c r="L403" s="308"/>
      <c r="M403" s="302"/>
      <c r="N403" s="308"/>
      <c r="O403" s="357"/>
      <c r="P403" s="304"/>
      <c r="Q403" s="308"/>
      <c r="R403" s="304"/>
      <c r="S403" s="305"/>
      <c r="T403" s="305"/>
      <c r="U403" s="308"/>
      <c r="V403" s="305"/>
      <c r="W403" s="308"/>
      <c r="X403" s="357"/>
      <c r="Y403" s="320"/>
      <c r="Z403" s="308"/>
      <c r="AA403" s="305"/>
      <c r="AB403" s="308"/>
      <c r="AC403" s="311"/>
      <c r="AD403" s="283" t="b">
        <f t="shared" si="363"/>
        <v>1</v>
      </c>
      <c r="AE403" s="283" t="b">
        <f t="shared" si="364"/>
        <v>1</v>
      </c>
    </row>
    <row r="404" spans="1:31">
      <c r="O404" s="184"/>
    </row>
    <row r="405" spans="1:31" hidden="1">
      <c r="A405" s="586" t="s">
        <v>276</v>
      </c>
      <c r="B405" s="587"/>
      <c r="C405" s="587"/>
      <c r="D405" s="588"/>
      <c r="E405" s="185" t="e">
        <f>(#REF!+#REF!)/#REF!*100</f>
        <v>#REF!</v>
      </c>
    </row>
    <row r="406" spans="1:31" hidden="1">
      <c r="A406" s="583" t="s">
        <v>277</v>
      </c>
      <c r="B406" s="583"/>
      <c r="C406" s="583"/>
      <c r="D406" s="583"/>
      <c r="E406" s="187" t="e">
        <f>+(#REF!+#REF!+#REF!)/#REF!*100</f>
        <v>#REF!</v>
      </c>
      <c r="P406" s="183">
        <f>13.1-9</f>
        <v>4.0999999999999996</v>
      </c>
    </row>
    <row r="407" spans="1:31" hidden="1">
      <c r="A407" s="583" t="s">
        <v>278</v>
      </c>
      <c r="B407" s="583"/>
      <c r="C407" s="583"/>
      <c r="D407" s="583"/>
      <c r="E407" s="187" t="e">
        <f>#REF!/#REF!*100</f>
        <v>#REF!</v>
      </c>
      <c r="Z407" s="237" t="s">
        <v>311</v>
      </c>
      <c r="AB407" s="436">
        <f>AB384/AB398</f>
        <v>1.3489696631030024E-2</v>
      </c>
    </row>
    <row r="408" spans="1:31" hidden="1">
      <c r="A408" s="583" t="s">
        <v>279</v>
      </c>
      <c r="B408" s="583"/>
      <c r="C408" s="583"/>
      <c r="D408" s="583"/>
      <c r="E408" s="187" t="e">
        <f>SUM(E405:E407)</f>
        <v>#REF!</v>
      </c>
      <c r="Z408" s="237" t="s">
        <v>312</v>
      </c>
      <c r="AB408" s="436">
        <f>AB391/AB398</f>
        <v>6.8838330686831997E-2</v>
      </c>
    </row>
    <row r="409" spans="1:31" hidden="1">
      <c r="A409" s="583" t="s">
        <v>280</v>
      </c>
      <c r="B409" s="583"/>
      <c r="C409" s="583"/>
      <c r="D409" s="583"/>
      <c r="E409" s="187" t="e">
        <f>+#REF!/#REF!*100</f>
        <v>#REF!</v>
      </c>
      <c r="Z409" s="237" t="s">
        <v>313</v>
      </c>
      <c r="AB409" s="436">
        <f>(AB393+AB394+AB395)/AB398</f>
        <v>1.1220974924902247E-2</v>
      </c>
    </row>
    <row r="410" spans="1:31" hidden="1">
      <c r="Z410" s="237" t="s">
        <v>314</v>
      </c>
      <c r="AB410" s="436">
        <f>AB396/AB398</f>
        <v>3.7812028435462944E-3</v>
      </c>
    </row>
    <row r="411" spans="1:31" hidden="1">
      <c r="Z411" s="237" t="s">
        <v>320</v>
      </c>
      <c r="AB411" s="436">
        <f>AB408+AB409+AB410</f>
        <v>8.3840508455280544E-2</v>
      </c>
    </row>
  </sheetData>
  <mergeCells count="25">
    <mergeCell ref="A3:B3"/>
    <mergeCell ref="R3:AB3"/>
    <mergeCell ref="A2:S2"/>
    <mergeCell ref="A405:D405"/>
    <mergeCell ref="A406:D406"/>
    <mergeCell ref="T4:AB4"/>
    <mergeCell ref="T5:U5"/>
    <mergeCell ref="V5:W5"/>
    <mergeCell ref="X5:Z5"/>
    <mergeCell ref="AA5:AB5"/>
    <mergeCell ref="I5:J5"/>
    <mergeCell ref="K5:L5"/>
    <mergeCell ref="M5:N5"/>
    <mergeCell ref="O5:Q5"/>
    <mergeCell ref="R5:S5"/>
    <mergeCell ref="K4:S4"/>
    <mergeCell ref="A407:D407"/>
    <mergeCell ref="A408:D408"/>
    <mergeCell ref="A409:D409"/>
    <mergeCell ref="C5:D5"/>
    <mergeCell ref="E5:H5"/>
    <mergeCell ref="A4:A6"/>
    <mergeCell ref="B4:B6"/>
    <mergeCell ref="C4:D4"/>
    <mergeCell ref="E4:J4"/>
  </mergeCells>
  <pageMargins left="0.47" right="0.16" top="0.34" bottom="0.21" header="0.3" footer="0.15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1"/>
  <sheetViews>
    <sheetView showZeros="0" tabSelected="1" view="pageBreakPreview" topLeftCell="A2" zoomScale="70" zoomScaleNormal="85" zoomScaleSheetLayoutView="70" workbookViewId="0">
      <pane xSplit="4" ySplit="5" topLeftCell="E263" activePane="bottomRight" state="frozen"/>
      <selection activeCell="Z392" sqref="Z392"/>
      <selection pane="topRight" activeCell="Z392" sqref="Z392"/>
      <selection pane="bottomLeft" activeCell="Z392" sqref="Z392"/>
      <selection pane="bottomRight" activeCell="AB403" sqref="AB403"/>
    </sheetView>
  </sheetViews>
  <sheetFormatPr defaultColWidth="9.140625" defaultRowHeight="15"/>
  <cols>
    <col min="1" max="1" width="6.85546875" style="36" bestFit="1" customWidth="1"/>
    <col min="2" max="2" width="54" style="16" customWidth="1"/>
    <col min="3" max="3" width="8.5703125" style="35" customWidth="1"/>
    <col min="4" max="4" width="7.5703125" style="191" customWidth="1"/>
    <col min="5" max="5" width="8.28515625" style="16" customWidth="1"/>
    <col min="6" max="6" width="8.140625" style="191" customWidth="1"/>
    <col min="7" max="7" width="10.7109375" style="239" customWidth="1"/>
    <col min="8" max="8" width="9.5703125" style="43" customWidth="1"/>
    <col min="9" max="9" width="9.28515625" style="16" customWidth="1"/>
    <col min="10" max="10" width="8.140625" style="191" customWidth="1"/>
    <col min="11" max="11" width="6" style="16" customWidth="1"/>
    <col min="12" max="12" width="8.140625" style="43" customWidth="1"/>
    <col min="13" max="13" width="6" style="16" customWidth="1"/>
    <col min="14" max="14" width="4.85546875" style="43" customWidth="1"/>
    <col min="15" max="15" width="10.140625" style="381" customWidth="1"/>
    <col min="16" max="16" width="7.7109375" style="36" customWidth="1"/>
    <col min="17" max="17" width="8.140625" style="191" customWidth="1"/>
    <col min="18" max="18" width="8.140625" style="35" customWidth="1"/>
    <col min="19" max="19" width="9.42578125" style="191" customWidth="1"/>
    <col min="20" max="20" width="6" style="16" customWidth="1"/>
    <col min="21" max="21" width="8.140625" style="43" customWidth="1"/>
    <col min="22" max="22" width="6" style="16" customWidth="1"/>
    <col min="23" max="23" width="4.85546875" style="43" customWidth="1"/>
    <col min="24" max="24" width="10.140625" style="381" customWidth="1"/>
    <col min="25" max="25" width="7.7109375" style="16" customWidth="1"/>
    <col min="26" max="26" width="8.140625" style="43" customWidth="1"/>
    <col min="27" max="27" width="7.7109375" style="16" customWidth="1"/>
    <col min="28" max="28" width="9.7109375" style="43" customWidth="1"/>
    <col min="29" max="29" width="24.28515625" style="16" hidden="1" customWidth="1"/>
    <col min="30" max="38" width="0" style="16" hidden="1" customWidth="1"/>
    <col min="39" max="16384" width="9.140625" style="16"/>
  </cols>
  <sheetData>
    <row r="1" spans="1:29" ht="19.5" customHeight="1"/>
    <row r="2" spans="1:29">
      <c r="A2" s="573" t="s">
        <v>293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</row>
    <row r="3" spans="1:29">
      <c r="A3" s="601" t="s">
        <v>292</v>
      </c>
      <c r="B3" s="601"/>
      <c r="R3" s="611" t="s">
        <v>288</v>
      </c>
      <c r="S3" s="611"/>
      <c r="T3" s="40"/>
    </row>
    <row r="4" spans="1:29">
      <c r="A4" s="612" t="s">
        <v>0</v>
      </c>
      <c r="B4" s="610" t="s">
        <v>1</v>
      </c>
      <c r="C4" s="610" t="s">
        <v>3</v>
      </c>
      <c r="D4" s="610"/>
      <c r="E4" s="610"/>
      <c r="F4" s="610"/>
      <c r="G4" s="610"/>
      <c r="H4" s="610"/>
      <c r="I4" s="610"/>
      <c r="J4" s="610"/>
      <c r="K4" s="610" t="s">
        <v>4</v>
      </c>
      <c r="L4" s="610"/>
      <c r="M4" s="610"/>
      <c r="N4" s="610"/>
      <c r="O4" s="610"/>
      <c r="P4" s="610"/>
      <c r="Q4" s="610"/>
      <c r="R4" s="610"/>
      <c r="S4" s="610"/>
      <c r="T4" s="610" t="s">
        <v>5</v>
      </c>
      <c r="U4" s="610"/>
      <c r="V4" s="610"/>
      <c r="W4" s="610"/>
      <c r="X4" s="610"/>
      <c r="Y4" s="610"/>
      <c r="Z4" s="610"/>
      <c r="AA4" s="610"/>
      <c r="AB4" s="608"/>
      <c r="AC4" s="610" t="s">
        <v>6</v>
      </c>
    </row>
    <row r="5" spans="1:29">
      <c r="A5" s="612"/>
      <c r="B5" s="610"/>
      <c r="C5" s="618" t="s">
        <v>7</v>
      </c>
      <c r="D5" s="618"/>
      <c r="E5" s="610" t="s">
        <v>8</v>
      </c>
      <c r="F5" s="610"/>
      <c r="G5" s="610"/>
      <c r="H5" s="610"/>
      <c r="I5" s="619" t="s">
        <v>9</v>
      </c>
      <c r="J5" s="619"/>
      <c r="K5" s="613" t="s">
        <v>10</v>
      </c>
      <c r="L5" s="617"/>
      <c r="M5" s="608" t="s">
        <v>281</v>
      </c>
      <c r="N5" s="609"/>
      <c r="O5" s="610" t="s">
        <v>12</v>
      </c>
      <c r="P5" s="610"/>
      <c r="Q5" s="610"/>
      <c r="R5" s="615" t="s">
        <v>13</v>
      </c>
      <c r="S5" s="616"/>
      <c r="T5" s="613" t="s">
        <v>10</v>
      </c>
      <c r="U5" s="617"/>
      <c r="V5" s="608" t="s">
        <v>281</v>
      </c>
      <c r="W5" s="609"/>
      <c r="X5" s="610" t="s">
        <v>12</v>
      </c>
      <c r="Y5" s="610"/>
      <c r="Z5" s="610"/>
      <c r="AA5" s="613" t="s">
        <v>13</v>
      </c>
      <c r="AB5" s="614"/>
      <c r="AC5" s="610"/>
    </row>
    <row r="6" spans="1:29" s="36" customFormat="1">
      <c r="A6" s="612"/>
      <c r="B6" s="610"/>
      <c r="C6" s="29" t="s">
        <v>14</v>
      </c>
      <c r="D6" s="494" t="s">
        <v>15</v>
      </c>
      <c r="E6" s="29" t="s">
        <v>14</v>
      </c>
      <c r="F6" s="494" t="s">
        <v>16</v>
      </c>
      <c r="G6" s="29" t="s">
        <v>17</v>
      </c>
      <c r="H6" s="261" t="s">
        <v>18</v>
      </c>
      <c r="I6" s="29" t="s">
        <v>14</v>
      </c>
      <c r="J6" s="261" t="s">
        <v>16</v>
      </c>
      <c r="K6" s="29" t="s">
        <v>14</v>
      </c>
      <c r="L6" s="261" t="s">
        <v>16</v>
      </c>
      <c r="M6" s="29" t="s">
        <v>14</v>
      </c>
      <c r="N6" s="261" t="s">
        <v>16</v>
      </c>
      <c r="O6" s="378" t="s">
        <v>19</v>
      </c>
      <c r="P6" s="29" t="s">
        <v>14</v>
      </c>
      <c r="Q6" s="261" t="s">
        <v>16</v>
      </c>
      <c r="R6" s="29" t="s">
        <v>14</v>
      </c>
      <c r="S6" s="261" t="s">
        <v>16</v>
      </c>
      <c r="T6" s="29" t="s">
        <v>14</v>
      </c>
      <c r="U6" s="261" t="s">
        <v>16</v>
      </c>
      <c r="V6" s="29" t="s">
        <v>14</v>
      </c>
      <c r="W6" s="261" t="s">
        <v>16</v>
      </c>
      <c r="X6" s="378" t="s">
        <v>19</v>
      </c>
      <c r="Y6" s="29" t="s">
        <v>14</v>
      </c>
      <c r="Z6" s="261" t="s">
        <v>16</v>
      </c>
      <c r="AA6" s="29" t="s">
        <v>14</v>
      </c>
      <c r="AB6" s="37" t="s">
        <v>16</v>
      </c>
      <c r="AC6" s="610"/>
    </row>
    <row r="7" spans="1:29">
      <c r="A7" s="32" t="s">
        <v>20</v>
      </c>
      <c r="B7" s="1" t="s">
        <v>21</v>
      </c>
      <c r="C7" s="2"/>
      <c r="D7" s="24"/>
      <c r="E7" s="1"/>
      <c r="F7" s="24"/>
      <c r="G7" s="240"/>
      <c r="H7" s="399"/>
      <c r="I7" s="1"/>
      <c r="J7" s="24"/>
      <c r="K7" s="1"/>
      <c r="L7" s="399"/>
      <c r="M7" s="1"/>
      <c r="N7" s="399"/>
      <c r="O7" s="378"/>
      <c r="P7" s="33"/>
      <c r="Q7" s="24"/>
      <c r="R7" s="2"/>
      <c r="S7" s="24"/>
      <c r="T7" s="1"/>
      <c r="U7" s="399"/>
      <c r="V7" s="1"/>
      <c r="W7" s="399"/>
      <c r="X7" s="378"/>
      <c r="Y7" s="1"/>
      <c r="Z7" s="399"/>
      <c r="AA7" s="1"/>
      <c r="AB7" s="399"/>
      <c r="AC7" s="1"/>
    </row>
    <row r="8" spans="1:29">
      <c r="A8" s="32"/>
      <c r="B8" s="1" t="s">
        <v>22</v>
      </c>
      <c r="C8" s="2"/>
      <c r="D8" s="24"/>
      <c r="E8" s="1"/>
      <c r="F8" s="24"/>
      <c r="G8" s="240"/>
      <c r="H8" s="399"/>
      <c r="I8" s="1"/>
      <c r="J8" s="24"/>
      <c r="K8" s="1"/>
      <c r="L8" s="399"/>
      <c r="M8" s="1"/>
      <c r="N8" s="399"/>
      <c r="O8" s="378"/>
      <c r="P8" s="33"/>
      <c r="Q8" s="24"/>
      <c r="R8" s="2"/>
      <c r="S8" s="24"/>
      <c r="T8" s="1"/>
      <c r="U8" s="399"/>
      <c r="V8" s="1"/>
      <c r="W8" s="399"/>
      <c r="X8" s="378"/>
      <c r="Y8" s="1"/>
      <c r="Z8" s="399"/>
      <c r="AA8" s="1"/>
      <c r="AB8" s="399"/>
      <c r="AC8" s="1"/>
    </row>
    <row r="9" spans="1:29">
      <c r="A9" s="3">
        <v>1</v>
      </c>
      <c r="B9" s="1" t="s">
        <v>23</v>
      </c>
      <c r="C9" s="2"/>
      <c r="D9" s="24"/>
      <c r="E9" s="1"/>
      <c r="F9" s="24"/>
      <c r="G9" s="240"/>
      <c r="H9" s="399"/>
      <c r="I9" s="1"/>
      <c r="J9" s="24"/>
      <c r="K9" s="1"/>
      <c r="L9" s="399"/>
      <c r="M9" s="1"/>
      <c r="N9" s="399"/>
      <c r="O9" s="378"/>
      <c r="P9" s="33"/>
      <c r="Q9" s="24"/>
      <c r="R9" s="2"/>
      <c r="S9" s="24"/>
      <c r="T9" s="1"/>
      <c r="U9" s="399"/>
      <c r="V9" s="1"/>
      <c r="W9" s="399"/>
      <c r="X9" s="378"/>
      <c r="Y9" s="1"/>
      <c r="Z9" s="399"/>
      <c r="AA9" s="1"/>
      <c r="AB9" s="399"/>
      <c r="AC9" s="1"/>
    </row>
    <row r="10" spans="1:29">
      <c r="A10" s="38">
        <v>1.01</v>
      </c>
      <c r="B10" s="4" t="s">
        <v>24</v>
      </c>
      <c r="C10" s="5">
        <f>SUM(Daman:Diu!C10)</f>
        <v>0</v>
      </c>
      <c r="D10" s="20">
        <f>SUM(Daman:Diu!D10)</f>
        <v>0</v>
      </c>
      <c r="E10" s="493">
        <f>SUM(Daman:Diu!E10)</f>
        <v>0</v>
      </c>
      <c r="F10" s="20">
        <f>SUM(Daman:Diu!F10)</f>
        <v>0</v>
      </c>
      <c r="G10" s="241"/>
      <c r="H10" s="238"/>
      <c r="I10" s="4">
        <f>SUM(Daman:Diu!I10)</f>
        <v>0</v>
      </c>
      <c r="J10" s="20">
        <f>SUM(Daman:Diu!J10)</f>
        <v>0</v>
      </c>
      <c r="K10" s="4">
        <f>SUM(Daman:Diu!K10)</f>
        <v>0</v>
      </c>
      <c r="L10" s="238">
        <f>SUM(Daman:Diu!L10)</f>
        <v>0</v>
      </c>
      <c r="M10" s="4">
        <f>SUM(Daman:Diu!M10)</f>
        <v>0</v>
      </c>
      <c r="N10" s="238">
        <f>SUM(Daman:Diu!N10)</f>
        <v>0</v>
      </c>
      <c r="O10" s="382"/>
      <c r="P10" s="6">
        <f>SUM(Daman:Diu!P10)</f>
        <v>0</v>
      </c>
      <c r="Q10" s="262">
        <f>SUM(Daman:Diu!Q10)</f>
        <v>0</v>
      </c>
      <c r="R10" s="5">
        <f>SUM(Daman:Diu!R10)</f>
        <v>0</v>
      </c>
      <c r="S10" s="20">
        <f>SUM(Daman:Diu!S10)</f>
        <v>0</v>
      </c>
      <c r="T10" s="4">
        <f>SUM(Daman:Diu!T10)</f>
        <v>0</v>
      </c>
      <c r="U10" s="238">
        <f>SUM(Daman:Diu!U10)</f>
        <v>0</v>
      </c>
      <c r="V10" s="4">
        <f>SUM(Daman:Diu!V10)</f>
        <v>0</v>
      </c>
      <c r="W10" s="238">
        <f>SUM(Daman:Diu!W10)</f>
        <v>0</v>
      </c>
      <c r="X10" s="382"/>
      <c r="Y10" s="4">
        <f>SUM(Daman:Diu!Y10)</f>
        <v>0</v>
      </c>
      <c r="Z10" s="238">
        <f>SUM(Daman:Diu!Z10)</f>
        <v>0</v>
      </c>
      <c r="AA10" s="4">
        <f>SUM(Daman:Diu!AA10)</f>
        <v>0</v>
      </c>
      <c r="AB10" s="238">
        <f>SUM(Daman:Diu!AB10)</f>
        <v>0</v>
      </c>
      <c r="AC10" s="4"/>
    </row>
    <row r="11" spans="1:29">
      <c r="A11" s="32">
        <v>1.02</v>
      </c>
      <c r="B11" s="4" t="s">
        <v>25</v>
      </c>
      <c r="C11" s="493">
        <f>SUM(Daman:Diu!C11)</f>
        <v>0</v>
      </c>
      <c r="D11" s="20">
        <f>SUM(Daman:Diu!D11)</f>
        <v>0</v>
      </c>
      <c r="E11" s="493">
        <f>SUM(Daman:Diu!E11)</f>
        <v>0</v>
      </c>
      <c r="F11" s="20">
        <f>SUM(Daman:Diu!F11)</f>
        <v>0</v>
      </c>
      <c r="G11" s="241"/>
      <c r="H11" s="238"/>
      <c r="I11" s="4">
        <f>SUM(Daman:Diu!I11)</f>
        <v>0</v>
      </c>
      <c r="J11" s="20">
        <f>SUM(Daman:Diu!J11)</f>
        <v>0</v>
      </c>
      <c r="K11" s="4">
        <f>SUM(Daman:Diu!K11)</f>
        <v>0</v>
      </c>
      <c r="L11" s="238">
        <f>SUM(Daman:Diu!L11)</f>
        <v>0</v>
      </c>
      <c r="M11" s="4">
        <f>SUM(Daman:Diu!M11)</f>
        <v>0</v>
      </c>
      <c r="N11" s="238">
        <f>SUM(Daman:Diu!N11)</f>
        <v>0</v>
      </c>
      <c r="O11" s="382"/>
      <c r="P11" s="195">
        <f>SUM(Daman:Diu!P11)</f>
        <v>0</v>
      </c>
      <c r="Q11" s="262">
        <f>SUM(Daman:Diu!Q11)</f>
        <v>0</v>
      </c>
      <c r="R11" s="5">
        <f>SUM(Daman:Diu!R11)</f>
        <v>0</v>
      </c>
      <c r="S11" s="20">
        <f>SUM(Daman:Diu!S11)</f>
        <v>0</v>
      </c>
      <c r="T11" s="4">
        <f>SUM(Daman:Diu!T11)</f>
        <v>0</v>
      </c>
      <c r="U11" s="238">
        <f>SUM(Daman:Diu!U11)</f>
        <v>0</v>
      </c>
      <c r="V11" s="4">
        <f>SUM(Daman:Diu!V11)</f>
        <v>0</v>
      </c>
      <c r="W11" s="238">
        <f>SUM(Daman:Diu!W11)</f>
        <v>0</v>
      </c>
      <c r="X11" s="382"/>
      <c r="Y11" s="4">
        <f>SUM(Daman:Diu!Y11)</f>
        <v>0</v>
      </c>
      <c r="Z11" s="238">
        <f>SUM(Daman:Diu!Z11)</f>
        <v>0</v>
      </c>
      <c r="AA11" s="4">
        <f>SUM(Daman:Diu!AA11)</f>
        <v>0</v>
      </c>
      <c r="AB11" s="238">
        <f>SUM(Daman:Diu!AB11)</f>
        <v>0</v>
      </c>
      <c r="AC11" s="4"/>
    </row>
    <row r="12" spans="1:29">
      <c r="A12" s="32">
        <v>1.03</v>
      </c>
      <c r="B12" s="4" t="s">
        <v>26</v>
      </c>
      <c r="C12" s="493">
        <f>SUM(Daman:Diu!C12)</f>
        <v>0</v>
      </c>
      <c r="D12" s="20">
        <f>SUM(Daman:Diu!D12)</f>
        <v>0</v>
      </c>
      <c r="E12" s="493">
        <f>SUM(Daman:Diu!E12)</f>
        <v>0</v>
      </c>
      <c r="F12" s="20">
        <f>SUM(Daman:Diu!F12)</f>
        <v>0</v>
      </c>
      <c r="G12" s="241"/>
      <c r="H12" s="238"/>
      <c r="I12" s="4">
        <f>SUM(Daman:Diu!I12)</f>
        <v>0</v>
      </c>
      <c r="J12" s="20">
        <f>SUM(Daman:Diu!J12)</f>
        <v>0</v>
      </c>
      <c r="K12" s="4">
        <f>SUM(Daman:Diu!K12)</f>
        <v>0</v>
      </c>
      <c r="L12" s="238">
        <f>SUM(Daman:Diu!L12)</f>
        <v>0</v>
      </c>
      <c r="M12" s="4">
        <f>SUM(Daman:Diu!M12)</f>
        <v>0</v>
      </c>
      <c r="N12" s="238">
        <f>SUM(Daman:Diu!N12)</f>
        <v>0</v>
      </c>
      <c r="O12" s="382"/>
      <c r="P12" s="195">
        <f>SUM(Daman:Diu!P12)</f>
        <v>0</v>
      </c>
      <c r="Q12" s="262">
        <f>SUM(Daman:Diu!Q12)</f>
        <v>0</v>
      </c>
      <c r="R12" s="5">
        <f>SUM(Daman:Diu!R12)</f>
        <v>0</v>
      </c>
      <c r="S12" s="20">
        <f>SUM(Daman:Diu!S12)</f>
        <v>0</v>
      </c>
      <c r="T12" s="4">
        <f>SUM(Daman:Diu!T12)</f>
        <v>0</v>
      </c>
      <c r="U12" s="238">
        <f>SUM(Daman:Diu!U12)</f>
        <v>0</v>
      </c>
      <c r="V12" s="4">
        <f>SUM(Daman:Diu!V12)</f>
        <v>0</v>
      </c>
      <c r="W12" s="238">
        <f>SUM(Daman:Diu!W12)</f>
        <v>0</v>
      </c>
      <c r="X12" s="382"/>
      <c r="Y12" s="4">
        <f>SUM(Daman:Diu!Y12)</f>
        <v>0</v>
      </c>
      <c r="Z12" s="238">
        <f>SUM(Daman:Diu!Z12)</f>
        <v>0</v>
      </c>
      <c r="AA12" s="4">
        <f>SUM(Daman:Diu!AA12)</f>
        <v>0</v>
      </c>
      <c r="AB12" s="238">
        <f>SUM(Daman:Diu!AB12)</f>
        <v>0</v>
      </c>
      <c r="AC12" s="4"/>
    </row>
    <row r="13" spans="1:29">
      <c r="A13" s="32">
        <v>1.04</v>
      </c>
      <c r="B13" s="7" t="s">
        <v>27</v>
      </c>
      <c r="C13" s="493">
        <f>SUM(Daman:Diu!C13)</f>
        <v>0</v>
      </c>
      <c r="D13" s="20">
        <f>SUM(Daman:Diu!D13)</f>
        <v>0</v>
      </c>
      <c r="E13" s="493">
        <f>SUM(Daman:Diu!E13)</f>
        <v>0</v>
      </c>
      <c r="F13" s="20">
        <f>SUM(Daman:Diu!F13)</f>
        <v>0</v>
      </c>
      <c r="G13" s="242"/>
      <c r="H13" s="401"/>
      <c r="I13" s="4">
        <f>SUM(Daman:Diu!I13)</f>
        <v>0</v>
      </c>
      <c r="J13" s="20">
        <f>SUM(Daman:Diu!J13)</f>
        <v>0</v>
      </c>
      <c r="K13" s="4">
        <f>SUM(Daman:Diu!K13)</f>
        <v>0</v>
      </c>
      <c r="L13" s="238">
        <f>SUM(Daman:Diu!L13)</f>
        <v>0</v>
      </c>
      <c r="M13" s="4">
        <f>SUM(Daman:Diu!M13)</f>
        <v>0</v>
      </c>
      <c r="N13" s="238">
        <f>SUM(Daman:Diu!N13)</f>
        <v>0</v>
      </c>
      <c r="O13" s="382"/>
      <c r="P13" s="195">
        <f>SUM(Daman:Diu!P13)</f>
        <v>0</v>
      </c>
      <c r="Q13" s="262">
        <f>SUM(Daman:Diu!Q13)</f>
        <v>0</v>
      </c>
      <c r="R13" s="5">
        <f>SUM(Daman:Diu!R13)</f>
        <v>0</v>
      </c>
      <c r="S13" s="20">
        <f>SUM(Daman:Diu!S13)</f>
        <v>0</v>
      </c>
      <c r="T13" s="4">
        <f>SUM(Daman:Diu!T13)</f>
        <v>0</v>
      </c>
      <c r="U13" s="238">
        <f>SUM(Daman:Diu!U13)</f>
        <v>0</v>
      </c>
      <c r="V13" s="4">
        <f>SUM(Daman:Diu!V13)</f>
        <v>0</v>
      </c>
      <c r="W13" s="238">
        <f>SUM(Daman:Diu!W13)</f>
        <v>0</v>
      </c>
      <c r="X13" s="382"/>
      <c r="Y13" s="4">
        <f>SUM(Daman:Diu!Y13)</f>
        <v>0</v>
      </c>
      <c r="Z13" s="238">
        <f>SUM(Daman:Diu!Z13)</f>
        <v>0</v>
      </c>
      <c r="AA13" s="4">
        <f>SUM(Daman:Diu!AA13)</f>
        <v>0</v>
      </c>
      <c r="AB13" s="238">
        <f>SUM(Daman:Diu!AB13)</f>
        <v>0</v>
      </c>
      <c r="AC13" s="7"/>
    </row>
    <row r="14" spans="1:29">
      <c r="A14" s="32">
        <v>1.05</v>
      </c>
      <c r="B14" s="7" t="s">
        <v>28</v>
      </c>
      <c r="C14" s="493">
        <f>SUM(Daman:Diu!C14)</f>
        <v>0</v>
      </c>
      <c r="D14" s="20">
        <f>SUM(Daman:Diu!D14)</f>
        <v>0</v>
      </c>
      <c r="E14" s="493">
        <f>SUM(Daman:Diu!E14)</f>
        <v>0</v>
      </c>
      <c r="F14" s="20">
        <f>SUM(Daman:Diu!F14)</f>
        <v>0</v>
      </c>
      <c r="G14" s="242"/>
      <c r="H14" s="401"/>
      <c r="I14" s="4">
        <f>SUM(Daman:Diu!I14)</f>
        <v>0</v>
      </c>
      <c r="J14" s="20">
        <f>SUM(Daman:Diu!J14)</f>
        <v>0</v>
      </c>
      <c r="K14" s="4">
        <f>SUM(Daman:Diu!K14)</f>
        <v>0</v>
      </c>
      <c r="L14" s="238">
        <f>SUM(Daman:Diu!L14)</f>
        <v>0</v>
      </c>
      <c r="M14" s="4">
        <f>SUM(Daman:Diu!M14)</f>
        <v>0</v>
      </c>
      <c r="N14" s="238">
        <f>SUM(Daman:Diu!N14)</f>
        <v>0</v>
      </c>
      <c r="O14" s="382"/>
      <c r="P14" s="195">
        <f>SUM(Daman:Diu!P14)</f>
        <v>0</v>
      </c>
      <c r="Q14" s="262">
        <f>SUM(Daman:Diu!Q14)</f>
        <v>0</v>
      </c>
      <c r="R14" s="5">
        <f>SUM(Daman:Diu!R14)</f>
        <v>0</v>
      </c>
      <c r="S14" s="20">
        <f>SUM(Daman:Diu!S14)</f>
        <v>0</v>
      </c>
      <c r="T14" s="4">
        <f>SUM(Daman:Diu!T14)</f>
        <v>0</v>
      </c>
      <c r="U14" s="238">
        <f>SUM(Daman:Diu!U14)</f>
        <v>0</v>
      </c>
      <c r="V14" s="4">
        <f>SUM(Daman:Diu!V14)</f>
        <v>0</v>
      </c>
      <c r="W14" s="238">
        <f>SUM(Daman:Diu!W14)</f>
        <v>0</v>
      </c>
      <c r="X14" s="382"/>
      <c r="Y14" s="4">
        <f>SUM(Daman:Diu!Y14)</f>
        <v>0</v>
      </c>
      <c r="Z14" s="238">
        <f>SUM(Daman:Diu!Z14)</f>
        <v>0</v>
      </c>
      <c r="AA14" s="4">
        <f>SUM(Daman:Diu!AA14)</f>
        <v>0</v>
      </c>
      <c r="AB14" s="238">
        <f>SUM(Daman:Diu!AB14)</f>
        <v>0</v>
      </c>
      <c r="AC14" s="7"/>
    </row>
    <row r="15" spans="1:29">
      <c r="A15" s="32">
        <v>1.06</v>
      </c>
      <c r="B15" s="8" t="s">
        <v>29</v>
      </c>
      <c r="C15" s="493">
        <f>SUM(Daman:Diu!C15)</f>
        <v>0</v>
      </c>
      <c r="D15" s="20">
        <f>SUM(Daman:Diu!D15)</f>
        <v>0</v>
      </c>
      <c r="E15" s="493">
        <f>SUM(Daman:Diu!E15)</f>
        <v>0</v>
      </c>
      <c r="F15" s="20">
        <f>SUM(Daman:Diu!F15)</f>
        <v>0</v>
      </c>
      <c r="G15" s="243"/>
      <c r="H15" s="402"/>
      <c r="I15" s="4">
        <f>SUM(Daman:Diu!I15)</f>
        <v>0</v>
      </c>
      <c r="J15" s="20">
        <f>SUM(Daman:Diu!J15)</f>
        <v>0</v>
      </c>
      <c r="K15" s="4">
        <f>SUM(Daman:Diu!K15)</f>
        <v>0</v>
      </c>
      <c r="L15" s="238">
        <f>SUM(Daman:Diu!L15)</f>
        <v>0</v>
      </c>
      <c r="M15" s="4">
        <f>SUM(Daman:Diu!M15)</f>
        <v>0</v>
      </c>
      <c r="N15" s="238">
        <f>SUM(Daman:Diu!N15)</f>
        <v>0</v>
      </c>
      <c r="O15" s="383"/>
      <c r="P15" s="195">
        <f>SUM(Daman:Diu!P15)</f>
        <v>0</v>
      </c>
      <c r="Q15" s="262">
        <f>SUM(Daman:Diu!Q15)</f>
        <v>0</v>
      </c>
      <c r="R15" s="5">
        <f>SUM(Daman:Diu!R15)</f>
        <v>0</v>
      </c>
      <c r="S15" s="20">
        <f>SUM(Daman:Diu!S15)</f>
        <v>0</v>
      </c>
      <c r="T15" s="4">
        <f>SUM(Daman:Diu!T15)</f>
        <v>0</v>
      </c>
      <c r="U15" s="238">
        <f>SUM(Daman:Diu!U15)</f>
        <v>0</v>
      </c>
      <c r="V15" s="4">
        <f>SUM(Daman:Diu!V15)</f>
        <v>0</v>
      </c>
      <c r="W15" s="238">
        <f>SUM(Daman:Diu!W15)</f>
        <v>0</v>
      </c>
      <c r="X15" s="383"/>
      <c r="Y15" s="4">
        <f>SUM(Daman:Diu!Y15)</f>
        <v>0</v>
      </c>
      <c r="Z15" s="238">
        <f>SUM(Daman:Diu!Z15)</f>
        <v>0</v>
      </c>
      <c r="AA15" s="4">
        <f>SUM(Daman:Diu!AA15)</f>
        <v>0</v>
      </c>
      <c r="AB15" s="238">
        <f>SUM(Daman:Diu!AB15)</f>
        <v>0</v>
      </c>
      <c r="AC15" s="8"/>
    </row>
    <row r="16" spans="1:29">
      <c r="A16" s="32">
        <v>1.07</v>
      </c>
      <c r="B16" s="8" t="s">
        <v>30</v>
      </c>
      <c r="C16" s="493">
        <f>SUM(Daman:Diu!C16)</f>
        <v>0</v>
      </c>
      <c r="D16" s="20">
        <f>SUM(Daman:Diu!D16)</f>
        <v>0</v>
      </c>
      <c r="E16" s="493">
        <f>SUM(Daman:Diu!E16)</f>
        <v>0</v>
      </c>
      <c r="F16" s="20">
        <f>SUM(Daman:Diu!F16)</f>
        <v>0</v>
      </c>
      <c r="G16" s="243"/>
      <c r="H16" s="402"/>
      <c r="I16" s="4">
        <f>SUM(Daman:Diu!I16)</f>
        <v>0</v>
      </c>
      <c r="J16" s="20">
        <f>SUM(Daman:Diu!J16)</f>
        <v>0</v>
      </c>
      <c r="K16" s="4">
        <f>SUM(Daman:Diu!K16)</f>
        <v>0</v>
      </c>
      <c r="L16" s="238">
        <f>SUM(Daman:Diu!L16)</f>
        <v>0</v>
      </c>
      <c r="M16" s="4">
        <f>SUM(Daman:Diu!M16)</f>
        <v>0</v>
      </c>
      <c r="N16" s="238">
        <f>SUM(Daman:Diu!N16)</f>
        <v>0</v>
      </c>
      <c r="O16" s="383"/>
      <c r="P16" s="195">
        <f>SUM(Daman:Diu!P16)</f>
        <v>0</v>
      </c>
      <c r="Q16" s="262">
        <f>SUM(Daman:Diu!Q16)</f>
        <v>0</v>
      </c>
      <c r="R16" s="5">
        <f>SUM(Daman:Diu!R16)</f>
        <v>0</v>
      </c>
      <c r="S16" s="20">
        <f>SUM(Daman:Diu!S16)</f>
        <v>0</v>
      </c>
      <c r="T16" s="4">
        <f>SUM(Daman:Diu!T16)</f>
        <v>0</v>
      </c>
      <c r="U16" s="238">
        <f>SUM(Daman:Diu!U16)</f>
        <v>0</v>
      </c>
      <c r="V16" s="4">
        <f>SUM(Daman:Diu!V16)</f>
        <v>0</v>
      </c>
      <c r="W16" s="238">
        <f>SUM(Daman:Diu!W16)</f>
        <v>0</v>
      </c>
      <c r="X16" s="383"/>
      <c r="Y16" s="4">
        <f>SUM(Daman:Diu!Y16)</f>
        <v>0</v>
      </c>
      <c r="Z16" s="238">
        <f>SUM(Daman:Diu!Z16)</f>
        <v>0</v>
      </c>
      <c r="AA16" s="4">
        <f>SUM(Daman:Diu!AA16)</f>
        <v>0</v>
      </c>
      <c r="AB16" s="238">
        <f>SUM(Daman:Diu!AB16)</f>
        <v>0</v>
      </c>
      <c r="AC16" s="8"/>
    </row>
    <row r="17" spans="1:29">
      <c r="A17" s="3">
        <v>2</v>
      </c>
      <c r="B17" s="9" t="s">
        <v>31</v>
      </c>
      <c r="C17" s="493">
        <f>SUM(Daman:Diu!C17)</f>
        <v>0</v>
      </c>
      <c r="D17" s="20">
        <f>SUM(Daman:Diu!D17)</f>
        <v>0</v>
      </c>
      <c r="E17" s="493">
        <f>SUM(Daman:Diu!E17)</f>
        <v>0</v>
      </c>
      <c r="F17" s="20">
        <f>SUM(Daman:Diu!F17)</f>
        <v>0</v>
      </c>
      <c r="G17" s="244"/>
      <c r="H17" s="403"/>
      <c r="I17" s="4">
        <f>SUM(Daman:Diu!I17)</f>
        <v>0</v>
      </c>
      <c r="J17" s="20">
        <f>SUM(Daman:Diu!J17)</f>
        <v>0</v>
      </c>
      <c r="K17" s="4">
        <f>SUM(Daman:Diu!K17)</f>
        <v>0</v>
      </c>
      <c r="L17" s="238">
        <f>SUM(Daman:Diu!L17)</f>
        <v>0</v>
      </c>
      <c r="M17" s="4">
        <f>SUM(Daman:Diu!M17)</f>
        <v>0</v>
      </c>
      <c r="N17" s="238">
        <f>SUM(Daman:Diu!N17)</f>
        <v>0</v>
      </c>
      <c r="O17" s="384"/>
      <c r="P17" s="195">
        <f>SUM(Daman:Diu!P17)</f>
        <v>0</v>
      </c>
      <c r="Q17" s="262">
        <f>SUM(Daman:Diu!Q17)</f>
        <v>0</v>
      </c>
      <c r="R17" s="5">
        <f>SUM(Daman:Diu!R17)</f>
        <v>0</v>
      </c>
      <c r="S17" s="20">
        <f>SUM(Daman:Diu!S17)</f>
        <v>0</v>
      </c>
      <c r="T17" s="4">
        <f>SUM(Daman:Diu!T17)</f>
        <v>0</v>
      </c>
      <c r="U17" s="238">
        <f>SUM(Daman:Diu!U17)</f>
        <v>0</v>
      </c>
      <c r="V17" s="4">
        <f>SUM(Daman:Diu!V17)</f>
        <v>0</v>
      </c>
      <c r="W17" s="238">
        <f>SUM(Daman:Diu!W17)</f>
        <v>0</v>
      </c>
      <c r="X17" s="384"/>
      <c r="Y17" s="4">
        <f>SUM(Daman:Diu!Y17)</f>
        <v>0</v>
      </c>
      <c r="Z17" s="238">
        <f>SUM(Daman:Diu!Z17)</f>
        <v>0</v>
      </c>
      <c r="AA17" s="4">
        <f>SUM(Daman:Diu!AA17)</f>
        <v>0</v>
      </c>
      <c r="AB17" s="238">
        <f>SUM(Daman:Diu!AB17)</f>
        <v>0</v>
      </c>
      <c r="AC17" s="9"/>
    </row>
    <row r="18" spans="1:29">
      <c r="A18" s="3"/>
      <c r="B18" s="9" t="s">
        <v>32</v>
      </c>
      <c r="C18" s="493">
        <f>SUM(Daman:Diu!C18)</f>
        <v>0</v>
      </c>
      <c r="D18" s="20">
        <f>SUM(Daman:Diu!D18)</f>
        <v>0</v>
      </c>
      <c r="E18" s="493">
        <f>SUM(Daman:Diu!E18)</f>
        <v>0</v>
      </c>
      <c r="F18" s="20">
        <f>SUM(Daman:Diu!F18)</f>
        <v>0</v>
      </c>
      <c r="G18" s="244"/>
      <c r="H18" s="403"/>
      <c r="I18" s="4">
        <f>SUM(Daman:Diu!I18)</f>
        <v>0</v>
      </c>
      <c r="J18" s="20">
        <f>SUM(Daman:Diu!J18)</f>
        <v>0</v>
      </c>
      <c r="K18" s="4">
        <f>SUM(Daman:Diu!K18)</f>
        <v>0</v>
      </c>
      <c r="L18" s="238">
        <f>SUM(Daman:Diu!L18)</f>
        <v>0</v>
      </c>
      <c r="M18" s="4">
        <f>SUM(Daman:Diu!M18)</f>
        <v>0</v>
      </c>
      <c r="N18" s="238">
        <f>SUM(Daman:Diu!N18)</f>
        <v>0</v>
      </c>
      <c r="O18" s="384"/>
      <c r="P18" s="195">
        <f>SUM(Daman:Diu!P18)</f>
        <v>0</v>
      </c>
      <c r="Q18" s="262">
        <f>SUM(Daman:Diu!Q18)</f>
        <v>0</v>
      </c>
      <c r="R18" s="5">
        <f>SUM(Daman:Diu!R18)</f>
        <v>0</v>
      </c>
      <c r="S18" s="20">
        <f>SUM(Daman:Diu!S18)</f>
        <v>0</v>
      </c>
      <c r="T18" s="4">
        <f>SUM(Daman:Diu!T18)</f>
        <v>0</v>
      </c>
      <c r="U18" s="238">
        <f>SUM(Daman:Diu!U18)</f>
        <v>0</v>
      </c>
      <c r="V18" s="4">
        <f>SUM(Daman:Diu!V18)</f>
        <v>0</v>
      </c>
      <c r="W18" s="238">
        <f>SUM(Daman:Diu!W18)</f>
        <v>0</v>
      </c>
      <c r="X18" s="384"/>
      <c r="Y18" s="4">
        <f>SUM(Daman:Diu!Y18)</f>
        <v>0</v>
      </c>
      <c r="Z18" s="238">
        <f>SUM(Daman:Diu!Z18)</f>
        <v>0</v>
      </c>
      <c r="AA18" s="4">
        <f>SUM(Daman:Diu!AA18)</f>
        <v>0</v>
      </c>
      <c r="AB18" s="238">
        <f>SUM(Daman:Diu!AB18)</f>
        <v>0</v>
      </c>
      <c r="AC18" s="9"/>
    </row>
    <row r="19" spans="1:29">
      <c r="A19" s="32"/>
      <c r="B19" s="10" t="s">
        <v>33</v>
      </c>
      <c r="C19" s="493">
        <f>SUM(Daman:Diu!C19)</f>
        <v>0</v>
      </c>
      <c r="D19" s="20">
        <f>SUM(Daman:Diu!D19)</f>
        <v>0</v>
      </c>
      <c r="E19" s="493">
        <f>SUM(Daman:Diu!E19)</f>
        <v>0</v>
      </c>
      <c r="F19" s="20">
        <f>SUM(Daman:Diu!F19)</f>
        <v>0</v>
      </c>
      <c r="G19" s="245"/>
      <c r="H19" s="404"/>
      <c r="I19" s="4">
        <f>SUM(Daman:Diu!I19)</f>
        <v>0</v>
      </c>
      <c r="J19" s="20">
        <f>SUM(Daman:Diu!J19)</f>
        <v>0</v>
      </c>
      <c r="K19" s="4">
        <f>SUM(Daman:Diu!K19)</f>
        <v>0</v>
      </c>
      <c r="L19" s="238">
        <f>SUM(Daman:Diu!L19)</f>
        <v>0</v>
      </c>
      <c r="M19" s="4">
        <f>SUM(Daman:Diu!M19)</f>
        <v>0</v>
      </c>
      <c r="N19" s="238">
        <f>SUM(Daman:Diu!N19)</f>
        <v>0</v>
      </c>
      <c r="O19" s="380"/>
      <c r="P19" s="195">
        <f>SUM(Daman:Diu!P19)</f>
        <v>0</v>
      </c>
      <c r="Q19" s="262">
        <f>SUM(Daman:Diu!Q19)</f>
        <v>0</v>
      </c>
      <c r="R19" s="5">
        <f>SUM(Daman:Diu!R19)</f>
        <v>0</v>
      </c>
      <c r="S19" s="20">
        <f>SUM(Daman:Diu!S19)</f>
        <v>0</v>
      </c>
      <c r="T19" s="4">
        <f>SUM(Daman:Diu!T19)</f>
        <v>0</v>
      </c>
      <c r="U19" s="238">
        <f>SUM(Daman:Diu!U19)</f>
        <v>0</v>
      </c>
      <c r="V19" s="4">
        <f>SUM(Daman:Diu!V19)</f>
        <v>0</v>
      </c>
      <c r="W19" s="238">
        <f>SUM(Daman:Diu!W19)</f>
        <v>0</v>
      </c>
      <c r="X19" s="380"/>
      <c r="Y19" s="4">
        <f>SUM(Daman:Diu!Y19)</f>
        <v>0</v>
      </c>
      <c r="Z19" s="238">
        <f>SUM(Daman:Diu!Z19)</f>
        <v>0</v>
      </c>
      <c r="AA19" s="4">
        <f>SUM(Daman:Diu!AA19)</f>
        <v>0</v>
      </c>
      <c r="AB19" s="238">
        <f>SUM(Daman:Diu!AB19)</f>
        <v>0</v>
      </c>
      <c r="AC19" s="10"/>
    </row>
    <row r="20" spans="1:29">
      <c r="A20" s="32">
        <v>2.0099999999999998</v>
      </c>
      <c r="B20" s="7" t="s">
        <v>34</v>
      </c>
      <c r="C20" s="493">
        <f>SUM(Daman:Diu!C20)</f>
        <v>0</v>
      </c>
      <c r="D20" s="20">
        <f>SUM(Daman:Diu!D20)</f>
        <v>0</v>
      </c>
      <c r="E20" s="493">
        <f>SUM(Daman:Diu!E20)</f>
        <v>0</v>
      </c>
      <c r="F20" s="20">
        <f>SUM(Daman:Diu!F20)</f>
        <v>0</v>
      </c>
      <c r="G20" s="242"/>
      <c r="H20" s="401"/>
      <c r="I20" s="4">
        <f>SUM(Daman:Diu!I20)</f>
        <v>0</v>
      </c>
      <c r="J20" s="20">
        <f>SUM(Daman:Diu!J20)</f>
        <v>0</v>
      </c>
      <c r="K20" s="4">
        <f>SUM(Daman:Diu!K20)</f>
        <v>0</v>
      </c>
      <c r="L20" s="238">
        <f>SUM(Daman:Diu!L20)</f>
        <v>0</v>
      </c>
      <c r="M20" s="4">
        <f>SUM(Daman:Diu!M20)</f>
        <v>0</v>
      </c>
      <c r="N20" s="238">
        <f>SUM(Daman:Diu!N20)</f>
        <v>0</v>
      </c>
      <c r="O20" s="385">
        <v>2</v>
      </c>
      <c r="P20" s="195">
        <f>SUM(Daman:Diu!P20)</f>
        <v>0</v>
      </c>
      <c r="Q20" s="262">
        <f>SUM(Daman:Diu!Q20)</f>
        <v>0</v>
      </c>
      <c r="R20" s="5">
        <f>SUM(Daman:Diu!R20)</f>
        <v>0</v>
      </c>
      <c r="S20" s="20">
        <f>SUM(Daman:Diu!S20)</f>
        <v>0</v>
      </c>
      <c r="T20" s="4">
        <f>SUM(Daman:Diu!T20)</f>
        <v>0</v>
      </c>
      <c r="U20" s="238">
        <f>SUM(Daman:Diu!U20)</f>
        <v>0</v>
      </c>
      <c r="V20" s="4">
        <f>SUM(Daman:Diu!V20)</f>
        <v>0</v>
      </c>
      <c r="W20" s="238">
        <f>SUM(Daman:Diu!W20)</f>
        <v>0</v>
      </c>
      <c r="X20" s="385">
        <v>2</v>
      </c>
      <c r="Y20" s="4">
        <f>SUM(Daman:Diu!Y20)</f>
        <v>0</v>
      </c>
      <c r="Z20" s="238">
        <f>SUM(Daman:Diu!Z20)</f>
        <v>0</v>
      </c>
      <c r="AA20" s="4">
        <f>SUM(Daman:Diu!AA20)</f>
        <v>0</v>
      </c>
      <c r="AB20" s="238">
        <f>SUM(Daman:Diu!AB20)</f>
        <v>0</v>
      </c>
      <c r="AC20" s="7"/>
    </row>
    <row r="21" spans="1:29">
      <c r="A21" s="32">
        <v>2.02</v>
      </c>
      <c r="B21" s="7" t="s">
        <v>35</v>
      </c>
      <c r="C21" s="493">
        <f>SUM(Daman:Diu!C21)</f>
        <v>0</v>
      </c>
      <c r="D21" s="20">
        <f>SUM(Daman:Diu!D21)</f>
        <v>0</v>
      </c>
      <c r="E21" s="493">
        <f>SUM(Daman:Diu!E21)</f>
        <v>0</v>
      </c>
      <c r="F21" s="20">
        <f>SUM(Daman:Diu!F21)</f>
        <v>0</v>
      </c>
      <c r="G21" s="242"/>
      <c r="H21" s="401"/>
      <c r="I21" s="4">
        <f>SUM(Daman:Diu!I21)</f>
        <v>0</v>
      </c>
      <c r="J21" s="20">
        <f>SUM(Daman:Diu!J21)</f>
        <v>0</v>
      </c>
      <c r="K21" s="4">
        <f>SUM(Daman:Diu!K21)</f>
        <v>0</v>
      </c>
      <c r="L21" s="238">
        <f>SUM(Daman:Diu!L21)</f>
        <v>0</v>
      </c>
      <c r="M21" s="4">
        <f>SUM(Daman:Diu!M21)</f>
        <v>0</v>
      </c>
      <c r="N21" s="238">
        <f>SUM(Daman:Diu!N21)</f>
        <v>0</v>
      </c>
      <c r="O21" s="385">
        <v>3</v>
      </c>
      <c r="P21" s="195">
        <f>SUM(Daman:Diu!P21)</f>
        <v>0</v>
      </c>
      <c r="Q21" s="262">
        <f>SUM(Daman:Diu!Q21)</f>
        <v>0</v>
      </c>
      <c r="R21" s="5">
        <f>SUM(Daman:Diu!R21)</f>
        <v>0</v>
      </c>
      <c r="S21" s="20">
        <f>SUM(Daman:Diu!S21)</f>
        <v>0</v>
      </c>
      <c r="T21" s="4">
        <f>SUM(Daman:Diu!T21)</f>
        <v>0</v>
      </c>
      <c r="U21" s="238">
        <f>SUM(Daman:Diu!U21)</f>
        <v>0</v>
      </c>
      <c r="V21" s="4">
        <f>SUM(Daman:Diu!V21)</f>
        <v>0</v>
      </c>
      <c r="W21" s="238">
        <f>SUM(Daman:Diu!W21)</f>
        <v>0</v>
      </c>
      <c r="X21" s="385">
        <v>3</v>
      </c>
      <c r="Y21" s="4">
        <f>SUM(Daman:Diu!Y21)</f>
        <v>0</v>
      </c>
      <c r="Z21" s="238">
        <f>SUM(Daman:Diu!Z21)</f>
        <v>0</v>
      </c>
      <c r="AA21" s="4">
        <f>SUM(Daman:Diu!AA21)</f>
        <v>0</v>
      </c>
      <c r="AB21" s="238">
        <f>SUM(Daman:Diu!AB21)</f>
        <v>0</v>
      </c>
      <c r="AC21" s="7"/>
    </row>
    <row r="22" spans="1:29">
      <c r="A22" s="32">
        <v>2.0299999999999998</v>
      </c>
      <c r="B22" s="7" t="s">
        <v>36</v>
      </c>
      <c r="C22" s="493">
        <f>SUM(Daman:Diu!C22)</f>
        <v>0</v>
      </c>
      <c r="D22" s="20">
        <f>SUM(Daman:Diu!D22)</f>
        <v>0</v>
      </c>
      <c r="E22" s="493">
        <f>SUM(Daman:Diu!E22)</f>
        <v>0</v>
      </c>
      <c r="F22" s="20">
        <f>SUM(Daman:Diu!F22)</f>
        <v>0</v>
      </c>
      <c r="G22" s="242"/>
      <c r="H22" s="401"/>
      <c r="I22" s="4">
        <f>SUM(Daman:Diu!I22)</f>
        <v>0</v>
      </c>
      <c r="J22" s="20">
        <f>SUM(Daman:Diu!J22)</f>
        <v>0</v>
      </c>
      <c r="K22" s="4">
        <f>SUM(Daman:Diu!K22)</f>
        <v>0</v>
      </c>
      <c r="L22" s="238">
        <f>SUM(Daman:Diu!L22)</f>
        <v>0</v>
      </c>
      <c r="M22" s="4">
        <f>SUM(Daman:Diu!M22)</f>
        <v>0</v>
      </c>
      <c r="N22" s="238">
        <f>SUM(Daman:Diu!N22)</f>
        <v>0</v>
      </c>
      <c r="O22" s="385">
        <v>0.375</v>
      </c>
      <c r="P22" s="195">
        <f>SUM(Daman:Diu!P22)</f>
        <v>0</v>
      </c>
      <c r="Q22" s="262">
        <f>SUM(Daman:Diu!Q22)</f>
        <v>0</v>
      </c>
      <c r="R22" s="5">
        <f>SUM(Daman:Diu!R22)</f>
        <v>0</v>
      </c>
      <c r="S22" s="20">
        <f>SUM(Daman:Diu!S22)</f>
        <v>0</v>
      </c>
      <c r="T22" s="4">
        <f>SUM(Daman:Diu!T22)</f>
        <v>0</v>
      </c>
      <c r="U22" s="238">
        <f>SUM(Daman:Diu!U22)</f>
        <v>0</v>
      </c>
      <c r="V22" s="4">
        <f>SUM(Daman:Diu!V22)</f>
        <v>0</v>
      </c>
      <c r="W22" s="238">
        <f>SUM(Daman:Diu!W22)</f>
        <v>0</v>
      </c>
      <c r="X22" s="385">
        <v>0.375</v>
      </c>
      <c r="Y22" s="4">
        <f>SUM(Daman:Diu!Y22)</f>
        <v>0</v>
      </c>
      <c r="Z22" s="238">
        <f>SUM(Daman:Diu!Z22)</f>
        <v>0</v>
      </c>
      <c r="AA22" s="4">
        <f>SUM(Daman:Diu!AA22)</f>
        <v>0</v>
      </c>
      <c r="AB22" s="238">
        <f>SUM(Daman:Diu!AB22)</f>
        <v>0</v>
      </c>
      <c r="AC22" s="7"/>
    </row>
    <row r="23" spans="1:29">
      <c r="A23" s="32">
        <v>2.04</v>
      </c>
      <c r="B23" s="7" t="s">
        <v>37</v>
      </c>
      <c r="C23" s="493">
        <f>SUM(Daman:Diu!C23)</f>
        <v>0</v>
      </c>
      <c r="D23" s="20">
        <f>SUM(Daman:Diu!D23)</f>
        <v>0</v>
      </c>
      <c r="E23" s="493">
        <f>SUM(Daman:Diu!E23)</f>
        <v>0</v>
      </c>
      <c r="F23" s="20">
        <f>SUM(Daman:Diu!F23)</f>
        <v>0</v>
      </c>
      <c r="G23" s="242"/>
      <c r="H23" s="401"/>
      <c r="I23" s="4">
        <f>SUM(Daman:Diu!I23)</f>
        <v>0</v>
      </c>
      <c r="J23" s="20">
        <f>SUM(Daman:Diu!J23)</f>
        <v>0</v>
      </c>
      <c r="K23" s="4">
        <f>SUM(Daman:Diu!K23)</f>
        <v>0</v>
      </c>
      <c r="L23" s="238">
        <f>SUM(Daman:Diu!L23)</f>
        <v>0</v>
      </c>
      <c r="M23" s="4">
        <f>SUM(Daman:Diu!M23)</f>
        <v>0</v>
      </c>
      <c r="N23" s="238">
        <f>SUM(Daman:Diu!N23)</f>
        <v>0</v>
      </c>
      <c r="O23" s="382"/>
      <c r="P23" s="195">
        <f>SUM(Daman:Diu!P23)</f>
        <v>0</v>
      </c>
      <c r="Q23" s="262">
        <f>SUM(Daman:Diu!Q23)</f>
        <v>0</v>
      </c>
      <c r="R23" s="5">
        <f>SUM(Daman:Diu!R23)</f>
        <v>0</v>
      </c>
      <c r="S23" s="20">
        <f>SUM(Daman:Diu!S23)</f>
        <v>0</v>
      </c>
      <c r="T23" s="4">
        <f>SUM(Daman:Diu!T23)</f>
        <v>0</v>
      </c>
      <c r="U23" s="238">
        <f>SUM(Daman:Diu!U23)</f>
        <v>0</v>
      </c>
      <c r="V23" s="4">
        <f>SUM(Daman:Diu!V23)</f>
        <v>0</v>
      </c>
      <c r="W23" s="238">
        <f>SUM(Daman:Diu!W23)</f>
        <v>0</v>
      </c>
      <c r="X23" s="382"/>
      <c r="Y23" s="4">
        <f>SUM(Daman:Diu!Y23)</f>
        <v>0</v>
      </c>
      <c r="Z23" s="238">
        <f>SUM(Daman:Diu!Z23)</f>
        <v>0</v>
      </c>
      <c r="AA23" s="4">
        <f>SUM(Daman:Diu!AA23)</f>
        <v>0</v>
      </c>
      <c r="AB23" s="238">
        <f>SUM(Daman:Diu!AB23)</f>
        <v>0</v>
      </c>
      <c r="AC23" s="7"/>
    </row>
    <row r="24" spans="1:29" s="278" customFormat="1">
      <c r="A24" s="270"/>
      <c r="B24" s="271" t="s">
        <v>38</v>
      </c>
      <c r="C24" s="493">
        <f>SUM(Daman:Diu!C24)</f>
        <v>0</v>
      </c>
      <c r="D24" s="20">
        <f>SUM(Daman:Diu!D24)</f>
        <v>0</v>
      </c>
      <c r="E24" s="493">
        <f>SUM(Daman:Diu!E24)</f>
        <v>0</v>
      </c>
      <c r="F24" s="20">
        <f>SUM(Daman:Diu!F24)</f>
        <v>0</v>
      </c>
      <c r="G24" s="276"/>
      <c r="H24" s="405"/>
      <c r="I24" s="274">
        <f>SUM(Daman:Diu!I24)</f>
        <v>0</v>
      </c>
      <c r="J24" s="273">
        <f>SUM(Daman:Diu!J24)</f>
        <v>0</v>
      </c>
      <c r="K24" s="274">
        <f>SUM(Daman:Diu!K24)</f>
        <v>0</v>
      </c>
      <c r="L24" s="275">
        <f>SUM(Daman:Diu!L24)</f>
        <v>0</v>
      </c>
      <c r="M24" s="274">
        <f>SUM(Daman:Diu!M24)</f>
        <v>0</v>
      </c>
      <c r="N24" s="275">
        <f>SUM(Daman:Diu!N24)</f>
        <v>0</v>
      </c>
      <c r="O24" s="379"/>
      <c r="P24" s="277">
        <f>SUM(Daman:Diu!P24)</f>
        <v>0</v>
      </c>
      <c r="Q24" s="270">
        <f>SUM(Daman:Diu!Q24)</f>
        <v>0</v>
      </c>
      <c r="R24" s="272">
        <f>SUM(Daman:Diu!R24)</f>
        <v>0</v>
      </c>
      <c r="S24" s="273">
        <f>SUM(Daman:Diu!S24)</f>
        <v>0</v>
      </c>
      <c r="T24" s="274">
        <f>SUM(Daman:Diu!T24)</f>
        <v>0</v>
      </c>
      <c r="U24" s="275">
        <f>SUM(Daman:Diu!U24)</f>
        <v>0</v>
      </c>
      <c r="V24" s="274">
        <f>SUM(Daman:Diu!V24)</f>
        <v>0</v>
      </c>
      <c r="W24" s="275">
        <f>SUM(Daman:Diu!W24)</f>
        <v>0</v>
      </c>
      <c r="X24" s="379"/>
      <c r="Y24" s="274">
        <f>SUM(Daman:Diu!Y24)</f>
        <v>0</v>
      </c>
      <c r="Z24" s="275">
        <f>SUM(Daman:Diu!Z24)</f>
        <v>0</v>
      </c>
      <c r="AA24" s="274">
        <f>SUM(Daman:Diu!AA24)</f>
        <v>0</v>
      </c>
      <c r="AB24" s="275">
        <f>SUM(Daman:Diu!AB24)</f>
        <v>0</v>
      </c>
      <c r="AC24" s="271"/>
    </row>
    <row r="25" spans="1:29">
      <c r="A25" s="32"/>
      <c r="B25" s="10" t="s">
        <v>39</v>
      </c>
      <c r="C25" s="493">
        <f>SUM(Daman:Diu!C25)</f>
        <v>0</v>
      </c>
      <c r="D25" s="20">
        <f>SUM(Daman:Diu!D25)</f>
        <v>0</v>
      </c>
      <c r="E25" s="493">
        <f>SUM(Daman:Diu!E25)</f>
        <v>0</v>
      </c>
      <c r="F25" s="20">
        <f>SUM(Daman:Diu!F25)</f>
        <v>0</v>
      </c>
      <c r="G25" s="245"/>
      <c r="H25" s="404"/>
      <c r="I25" s="4">
        <f>SUM(Daman:Diu!I25)</f>
        <v>0</v>
      </c>
      <c r="J25" s="20">
        <f>SUM(Daman:Diu!J25)</f>
        <v>0</v>
      </c>
      <c r="K25" s="4">
        <f>SUM(Daman:Diu!K25)</f>
        <v>0</v>
      </c>
      <c r="L25" s="238">
        <f>SUM(Daman:Diu!L25)</f>
        <v>0</v>
      </c>
      <c r="M25" s="4">
        <f>SUM(Daman:Diu!M25)</f>
        <v>0</v>
      </c>
      <c r="N25" s="238">
        <f>SUM(Daman:Diu!N25)</f>
        <v>0</v>
      </c>
      <c r="O25" s="380"/>
      <c r="P25" s="195">
        <f>SUM(Daman:Diu!P25)</f>
        <v>0</v>
      </c>
      <c r="Q25" s="262">
        <f>SUM(Daman:Diu!Q25)</f>
        <v>0</v>
      </c>
      <c r="R25" s="5">
        <f>SUM(Daman:Diu!R25)</f>
        <v>0</v>
      </c>
      <c r="S25" s="20">
        <f>SUM(Daman:Diu!S25)</f>
        <v>0</v>
      </c>
      <c r="T25" s="4">
        <f>SUM(Daman:Diu!T25)</f>
        <v>0</v>
      </c>
      <c r="U25" s="238">
        <f>SUM(Daman:Diu!U25)</f>
        <v>0</v>
      </c>
      <c r="V25" s="4">
        <f>SUM(Daman:Diu!V25)</f>
        <v>0</v>
      </c>
      <c r="W25" s="238">
        <f>SUM(Daman:Diu!W25)</f>
        <v>0</v>
      </c>
      <c r="X25" s="380"/>
      <c r="Y25" s="4">
        <f>SUM(Daman:Diu!Y25)</f>
        <v>0</v>
      </c>
      <c r="Z25" s="238">
        <f>SUM(Daman:Diu!Z25)</f>
        <v>0</v>
      </c>
      <c r="AA25" s="4">
        <f>SUM(Daman:Diu!AA25)</f>
        <v>0</v>
      </c>
      <c r="AB25" s="238">
        <f>SUM(Daman:Diu!AB25)</f>
        <v>0</v>
      </c>
      <c r="AC25" s="10"/>
    </row>
    <row r="26" spans="1:29">
      <c r="A26" s="32">
        <v>2.0499999999999998</v>
      </c>
      <c r="B26" s="13" t="s">
        <v>40</v>
      </c>
      <c r="C26" s="493">
        <f>SUM(Daman:Diu!C26)</f>
        <v>0</v>
      </c>
      <c r="D26" s="20">
        <f>SUM(Daman:Diu!D26)</f>
        <v>0</v>
      </c>
      <c r="E26" s="493">
        <f>SUM(Daman:Diu!E26)</f>
        <v>0</v>
      </c>
      <c r="F26" s="20">
        <f>SUM(Daman:Diu!F26)</f>
        <v>0</v>
      </c>
      <c r="G26" s="246"/>
      <c r="H26" s="406"/>
      <c r="I26" s="4">
        <f>SUM(Daman:Diu!I26)</f>
        <v>0</v>
      </c>
      <c r="J26" s="20">
        <f>SUM(Daman:Diu!J26)</f>
        <v>0</v>
      </c>
      <c r="K26" s="4">
        <f>SUM(Daman:Diu!K26)</f>
        <v>0</v>
      </c>
      <c r="L26" s="238">
        <f>SUM(Daman:Diu!L26)</f>
        <v>0</v>
      </c>
      <c r="M26" s="4">
        <f>SUM(Daman:Diu!M26)</f>
        <v>0</v>
      </c>
      <c r="N26" s="238">
        <f>SUM(Daman:Diu!N26)</f>
        <v>0</v>
      </c>
      <c r="O26" s="385">
        <v>9</v>
      </c>
      <c r="P26" s="195">
        <f>SUM(Daman:Diu!P26)</f>
        <v>0</v>
      </c>
      <c r="Q26" s="262">
        <f>SUM(Daman:Diu!Q26)</f>
        <v>0</v>
      </c>
      <c r="R26" s="5">
        <f>SUM(Daman:Diu!R26)</f>
        <v>0</v>
      </c>
      <c r="S26" s="20">
        <f>SUM(Daman:Diu!S26)</f>
        <v>0</v>
      </c>
      <c r="T26" s="4">
        <f>SUM(Daman:Diu!T26)</f>
        <v>0</v>
      </c>
      <c r="U26" s="238">
        <f>SUM(Daman:Diu!U26)</f>
        <v>0</v>
      </c>
      <c r="V26" s="4">
        <f>SUM(Daman:Diu!V26)</f>
        <v>0</v>
      </c>
      <c r="W26" s="238">
        <f>SUM(Daman:Diu!W26)</f>
        <v>0</v>
      </c>
      <c r="X26" s="385">
        <v>9</v>
      </c>
      <c r="Y26" s="4">
        <f>SUM(Daman:Diu!Y26)</f>
        <v>0</v>
      </c>
      <c r="Z26" s="238">
        <f>SUM(Daman:Diu!Z26)</f>
        <v>0</v>
      </c>
      <c r="AA26" s="4">
        <f>SUM(Daman:Diu!AA26)</f>
        <v>0</v>
      </c>
      <c r="AB26" s="238">
        <f>SUM(Daman:Diu!AB26)</f>
        <v>0</v>
      </c>
      <c r="AC26" s="13"/>
    </row>
    <row r="27" spans="1:29">
      <c r="A27" s="32">
        <v>2.06</v>
      </c>
      <c r="B27" s="13" t="s">
        <v>41</v>
      </c>
      <c r="C27" s="493">
        <f>SUM(Daman:Diu!C27)</f>
        <v>0</v>
      </c>
      <c r="D27" s="20">
        <f>SUM(Daman:Diu!D27)</f>
        <v>0</v>
      </c>
      <c r="E27" s="493">
        <f>SUM(Daman:Diu!E27)</f>
        <v>0</v>
      </c>
      <c r="F27" s="20">
        <f>SUM(Daman:Diu!F27)</f>
        <v>0</v>
      </c>
      <c r="G27" s="246"/>
      <c r="H27" s="406"/>
      <c r="I27" s="4">
        <f>SUM(Daman:Diu!I27)</f>
        <v>0</v>
      </c>
      <c r="J27" s="20">
        <f>SUM(Daman:Diu!J27)</f>
        <v>0</v>
      </c>
      <c r="K27" s="4">
        <f>SUM(Daman:Diu!K27)</f>
        <v>0</v>
      </c>
      <c r="L27" s="238">
        <f>SUM(Daman:Diu!L27)</f>
        <v>0</v>
      </c>
      <c r="M27" s="4">
        <f>SUM(Daman:Diu!M27)</f>
        <v>0</v>
      </c>
      <c r="N27" s="238">
        <f>SUM(Daman:Diu!N27)</f>
        <v>0</v>
      </c>
      <c r="O27" s="385">
        <v>0.6</v>
      </c>
      <c r="P27" s="195">
        <f>SUM(Daman:Diu!P27)</f>
        <v>0</v>
      </c>
      <c r="Q27" s="262">
        <f>SUM(Daman:Diu!Q27)</f>
        <v>0</v>
      </c>
      <c r="R27" s="5">
        <f>SUM(Daman:Diu!R27)</f>
        <v>0</v>
      </c>
      <c r="S27" s="20">
        <f>SUM(Daman:Diu!S27)</f>
        <v>0</v>
      </c>
      <c r="T27" s="4">
        <f>SUM(Daman:Diu!T27)</f>
        <v>0</v>
      </c>
      <c r="U27" s="238">
        <f>SUM(Daman:Diu!U27)</f>
        <v>0</v>
      </c>
      <c r="V27" s="4">
        <f>SUM(Daman:Diu!V27)</f>
        <v>0</v>
      </c>
      <c r="W27" s="238">
        <f>SUM(Daman:Diu!W27)</f>
        <v>0</v>
      </c>
      <c r="X27" s="385">
        <v>0.6</v>
      </c>
      <c r="Y27" s="4">
        <f>SUM(Daman:Diu!Y27)</f>
        <v>0</v>
      </c>
      <c r="Z27" s="238">
        <f>SUM(Daman:Diu!Z27)</f>
        <v>0</v>
      </c>
      <c r="AA27" s="4">
        <f>SUM(Daman:Diu!AA27)</f>
        <v>0</v>
      </c>
      <c r="AB27" s="238">
        <f>SUM(Daman:Diu!AB27)</f>
        <v>0</v>
      </c>
      <c r="AC27" s="13"/>
    </row>
    <row r="28" spans="1:29" ht="28.5">
      <c r="A28" s="32">
        <v>2.0699999999999998</v>
      </c>
      <c r="B28" s="13" t="s">
        <v>42</v>
      </c>
      <c r="C28" s="493">
        <f>SUM(Daman:Diu!C28)</f>
        <v>0</v>
      </c>
      <c r="D28" s="20">
        <f>SUM(Daman:Diu!D28)</f>
        <v>0</v>
      </c>
      <c r="E28" s="493">
        <f>SUM(Daman:Diu!E28)</f>
        <v>0</v>
      </c>
      <c r="F28" s="20">
        <f>SUM(Daman:Diu!F28)</f>
        <v>0</v>
      </c>
      <c r="G28" s="246"/>
      <c r="H28" s="406"/>
      <c r="I28" s="4">
        <f>SUM(Daman:Diu!I28)</f>
        <v>0</v>
      </c>
      <c r="J28" s="20">
        <f>SUM(Daman:Diu!J28)</f>
        <v>0</v>
      </c>
      <c r="K28" s="4">
        <f>SUM(Daman:Diu!K28)</f>
        <v>0</v>
      </c>
      <c r="L28" s="238">
        <f>SUM(Daman:Diu!L28)</f>
        <v>0</v>
      </c>
      <c r="M28" s="4">
        <f>SUM(Daman:Diu!M28)</f>
        <v>0</v>
      </c>
      <c r="N28" s="238">
        <f>SUM(Daman:Diu!N28)</f>
        <v>0</v>
      </c>
      <c r="O28" s="385">
        <v>0.5</v>
      </c>
      <c r="P28" s="195">
        <f>SUM(Daman:Diu!P28)</f>
        <v>0</v>
      </c>
      <c r="Q28" s="262">
        <f>SUM(Daman:Diu!Q28)</f>
        <v>0</v>
      </c>
      <c r="R28" s="5">
        <f>SUM(Daman:Diu!R28)</f>
        <v>0</v>
      </c>
      <c r="S28" s="20">
        <f>SUM(Daman:Diu!S28)</f>
        <v>0</v>
      </c>
      <c r="T28" s="4">
        <f>SUM(Daman:Diu!T28)</f>
        <v>0</v>
      </c>
      <c r="U28" s="238">
        <f>SUM(Daman:Diu!U28)</f>
        <v>0</v>
      </c>
      <c r="V28" s="4">
        <f>SUM(Daman:Diu!V28)</f>
        <v>0</v>
      </c>
      <c r="W28" s="238">
        <f>SUM(Daman:Diu!W28)</f>
        <v>0</v>
      </c>
      <c r="X28" s="385">
        <v>0.5</v>
      </c>
      <c r="Y28" s="4">
        <f>SUM(Daman:Diu!Y28)</f>
        <v>0</v>
      </c>
      <c r="Z28" s="238">
        <f>SUM(Daman:Diu!Z28)</f>
        <v>0</v>
      </c>
      <c r="AA28" s="4">
        <f>SUM(Daman:Diu!AA28)</f>
        <v>0</v>
      </c>
      <c r="AB28" s="238">
        <f>SUM(Daman:Diu!AB28)</f>
        <v>0</v>
      </c>
      <c r="AC28" s="13"/>
    </row>
    <row r="29" spans="1:29">
      <c r="A29" s="32">
        <v>2.08</v>
      </c>
      <c r="B29" s="13" t="s">
        <v>43</v>
      </c>
      <c r="C29" s="493">
        <f>SUM(Daman:Diu!C29)</f>
        <v>0</v>
      </c>
      <c r="D29" s="20">
        <f>SUM(Daman:Diu!D29)</f>
        <v>0</v>
      </c>
      <c r="E29" s="493">
        <f>SUM(Daman:Diu!E29)</f>
        <v>0</v>
      </c>
      <c r="F29" s="20">
        <f>SUM(Daman:Diu!F29)</f>
        <v>0</v>
      </c>
      <c r="G29" s="246"/>
      <c r="H29" s="406"/>
      <c r="I29" s="4">
        <f>SUM(Daman:Diu!I29)</f>
        <v>0</v>
      </c>
      <c r="J29" s="20">
        <f>SUM(Daman:Diu!J29)</f>
        <v>0</v>
      </c>
      <c r="K29" s="4">
        <f>SUM(Daman:Diu!K29)</f>
        <v>0</v>
      </c>
      <c r="L29" s="238">
        <f>SUM(Daman:Diu!L29)</f>
        <v>0</v>
      </c>
      <c r="M29" s="4">
        <f>SUM(Daman:Diu!M29)</f>
        <v>0</v>
      </c>
      <c r="N29" s="238">
        <f>SUM(Daman:Diu!N29)</f>
        <v>0</v>
      </c>
      <c r="O29" s="386"/>
      <c r="P29" s="195">
        <f>SUM(Daman:Diu!P29)</f>
        <v>0</v>
      </c>
      <c r="Q29" s="262">
        <f>SUM(Daman:Diu!Q29)</f>
        <v>0</v>
      </c>
      <c r="R29" s="5">
        <f>SUM(Daman:Diu!R29)</f>
        <v>0</v>
      </c>
      <c r="S29" s="20">
        <f>SUM(Daman:Diu!S29)</f>
        <v>0</v>
      </c>
      <c r="T29" s="4">
        <f>SUM(Daman:Diu!T29)</f>
        <v>0</v>
      </c>
      <c r="U29" s="238">
        <f>SUM(Daman:Diu!U29)</f>
        <v>0</v>
      </c>
      <c r="V29" s="4">
        <f>SUM(Daman:Diu!V29)</f>
        <v>0</v>
      </c>
      <c r="W29" s="238">
        <f>SUM(Daman:Diu!W29)</f>
        <v>0</v>
      </c>
      <c r="X29" s="386"/>
      <c r="Y29" s="4">
        <f>SUM(Daman:Diu!Y29)</f>
        <v>0</v>
      </c>
      <c r="Z29" s="238">
        <f>SUM(Daman:Diu!Z29)</f>
        <v>0</v>
      </c>
      <c r="AA29" s="4">
        <f>SUM(Daman:Diu!AA29)</f>
        <v>0</v>
      </c>
      <c r="AB29" s="238">
        <f>SUM(Daman:Diu!AB29)</f>
        <v>0</v>
      </c>
      <c r="AC29" s="13"/>
    </row>
    <row r="30" spans="1:29">
      <c r="A30" s="32" t="s">
        <v>44</v>
      </c>
      <c r="B30" s="14" t="s">
        <v>45</v>
      </c>
      <c r="C30" s="493">
        <f>SUM(Daman:Diu!C30)</f>
        <v>0</v>
      </c>
      <c r="D30" s="20">
        <f>SUM(Daman:Diu!D30)</f>
        <v>0</v>
      </c>
      <c r="E30" s="493">
        <f>SUM(Daman:Diu!E30)</f>
        <v>0</v>
      </c>
      <c r="F30" s="20">
        <f>SUM(Daman:Diu!F30)</f>
        <v>0</v>
      </c>
      <c r="G30" s="247"/>
      <c r="H30" s="407"/>
      <c r="I30" s="4">
        <f>SUM(Daman:Diu!I30)</f>
        <v>0</v>
      </c>
      <c r="J30" s="20">
        <f>SUM(Daman:Diu!J30)</f>
        <v>0</v>
      </c>
      <c r="K30" s="4">
        <f>SUM(Daman:Diu!K30)</f>
        <v>0</v>
      </c>
      <c r="L30" s="238">
        <f>SUM(Daman:Diu!L30)</f>
        <v>0</v>
      </c>
      <c r="M30" s="4">
        <f>SUM(Daman:Diu!M30)</f>
        <v>0</v>
      </c>
      <c r="N30" s="238">
        <f>SUM(Daman:Diu!N30)</f>
        <v>0</v>
      </c>
      <c r="O30" s="387">
        <v>3</v>
      </c>
      <c r="P30" s="195">
        <f>SUM(Daman:Diu!P30)</f>
        <v>0</v>
      </c>
      <c r="Q30" s="262">
        <f>SUM(Daman:Diu!Q30)</f>
        <v>0</v>
      </c>
      <c r="R30" s="5">
        <f>SUM(Daman:Diu!R30)</f>
        <v>0</v>
      </c>
      <c r="S30" s="20">
        <f>SUM(Daman:Diu!S30)</f>
        <v>0</v>
      </c>
      <c r="T30" s="4">
        <f>SUM(Daman:Diu!T30)</f>
        <v>0</v>
      </c>
      <c r="U30" s="238">
        <f>SUM(Daman:Diu!U30)</f>
        <v>0</v>
      </c>
      <c r="V30" s="4">
        <f>SUM(Daman:Diu!V30)</f>
        <v>0</v>
      </c>
      <c r="W30" s="238">
        <f>SUM(Daman:Diu!W30)</f>
        <v>0</v>
      </c>
      <c r="X30" s="387">
        <v>3</v>
      </c>
      <c r="Y30" s="4">
        <f>SUM(Daman:Diu!Y30)</f>
        <v>0</v>
      </c>
      <c r="Z30" s="238">
        <f>SUM(Daman:Diu!Z30)</f>
        <v>0</v>
      </c>
      <c r="AA30" s="4">
        <f>SUM(Daman:Diu!AA30)</f>
        <v>0</v>
      </c>
      <c r="AB30" s="238">
        <f>SUM(Daman:Diu!AB30)</f>
        <v>0</v>
      </c>
      <c r="AC30" s="14"/>
    </row>
    <row r="31" spans="1:29" ht="28.5">
      <c r="A31" s="32" t="s">
        <v>46</v>
      </c>
      <c r="B31" s="14" t="s">
        <v>47</v>
      </c>
      <c r="C31" s="493">
        <f>SUM(Daman:Diu!C31)</f>
        <v>0</v>
      </c>
      <c r="D31" s="20">
        <f>SUM(Daman:Diu!D31)</f>
        <v>0</v>
      </c>
      <c r="E31" s="493">
        <f>SUM(Daman:Diu!E31)</f>
        <v>0</v>
      </c>
      <c r="F31" s="20">
        <f>SUM(Daman:Diu!F31)</f>
        <v>0</v>
      </c>
      <c r="G31" s="247"/>
      <c r="H31" s="407"/>
      <c r="I31" s="4">
        <f>SUM(Daman:Diu!I31)</f>
        <v>0</v>
      </c>
      <c r="J31" s="20">
        <f>SUM(Daman:Diu!J31)</f>
        <v>0</v>
      </c>
      <c r="K31" s="4">
        <f>SUM(Daman:Diu!K31)</f>
        <v>0</v>
      </c>
      <c r="L31" s="238">
        <f>SUM(Daman:Diu!L31)</f>
        <v>0</v>
      </c>
      <c r="M31" s="4">
        <f>SUM(Daman:Diu!M31)</f>
        <v>0</v>
      </c>
      <c r="N31" s="238">
        <f>SUM(Daman:Diu!N31)</f>
        <v>0</v>
      </c>
      <c r="O31" s="387">
        <v>9.6</v>
      </c>
      <c r="P31" s="195">
        <f>SUM(Daman:Diu!P31)</f>
        <v>0</v>
      </c>
      <c r="Q31" s="262">
        <f>SUM(Daman:Diu!Q31)</f>
        <v>0</v>
      </c>
      <c r="R31" s="5">
        <f>SUM(Daman:Diu!R31)</f>
        <v>0</v>
      </c>
      <c r="S31" s="20">
        <f>SUM(Daman:Diu!S31)</f>
        <v>0</v>
      </c>
      <c r="T31" s="4">
        <f>SUM(Daman:Diu!T31)</f>
        <v>0</v>
      </c>
      <c r="U31" s="238">
        <f>SUM(Daman:Diu!U31)</f>
        <v>0</v>
      </c>
      <c r="V31" s="4">
        <f>SUM(Daman:Diu!V31)</f>
        <v>0</v>
      </c>
      <c r="W31" s="238">
        <f>SUM(Daman:Diu!W31)</f>
        <v>0</v>
      </c>
      <c r="X31" s="387">
        <v>9.6</v>
      </c>
      <c r="Y31" s="4">
        <f>SUM(Daman:Diu!Y31)</f>
        <v>0</v>
      </c>
      <c r="Z31" s="238">
        <f>SUM(Daman:Diu!Z31)</f>
        <v>0</v>
      </c>
      <c r="AA31" s="4">
        <f>SUM(Daman:Diu!AA31)</f>
        <v>0</v>
      </c>
      <c r="AB31" s="238">
        <f>SUM(Daman:Diu!AB31)</f>
        <v>0</v>
      </c>
      <c r="AC31" s="14"/>
    </row>
    <row r="32" spans="1:29" ht="42.75">
      <c r="A32" s="32" t="s">
        <v>48</v>
      </c>
      <c r="B32" s="14" t="s">
        <v>49</v>
      </c>
      <c r="C32" s="493">
        <f>SUM(Daman:Diu!C32)</f>
        <v>0</v>
      </c>
      <c r="D32" s="20">
        <f>SUM(Daman:Diu!D32)</f>
        <v>0</v>
      </c>
      <c r="E32" s="493">
        <f>SUM(Daman:Diu!E32)</f>
        <v>0</v>
      </c>
      <c r="F32" s="20">
        <f>SUM(Daman:Diu!F32)</f>
        <v>0</v>
      </c>
      <c r="G32" s="247"/>
      <c r="H32" s="407"/>
      <c r="I32" s="4">
        <f>SUM(Daman:Diu!I32)</f>
        <v>0</v>
      </c>
      <c r="J32" s="20">
        <f>SUM(Daman:Diu!J32)</f>
        <v>0</v>
      </c>
      <c r="K32" s="4">
        <f>SUM(Daman:Diu!K32)</f>
        <v>0</v>
      </c>
      <c r="L32" s="238">
        <f>SUM(Daman:Diu!L32)</f>
        <v>0</v>
      </c>
      <c r="M32" s="4">
        <f>SUM(Daman:Diu!M32)</f>
        <v>0</v>
      </c>
      <c r="N32" s="238">
        <f>SUM(Daman:Diu!N32)</f>
        <v>0</v>
      </c>
      <c r="O32" s="385">
        <v>2.88</v>
      </c>
      <c r="P32" s="195">
        <f>SUM(Daman:Diu!P32)</f>
        <v>0</v>
      </c>
      <c r="Q32" s="262">
        <f>SUM(Daman:Diu!Q32)</f>
        <v>0</v>
      </c>
      <c r="R32" s="5">
        <f>SUM(Daman:Diu!R32)</f>
        <v>0</v>
      </c>
      <c r="S32" s="20">
        <f>SUM(Daman:Diu!S32)</f>
        <v>0</v>
      </c>
      <c r="T32" s="4">
        <f>SUM(Daman:Diu!T32)</f>
        <v>0</v>
      </c>
      <c r="U32" s="238">
        <f>SUM(Daman:Diu!U32)</f>
        <v>0</v>
      </c>
      <c r="V32" s="4">
        <f>SUM(Daman:Diu!V32)</f>
        <v>0</v>
      </c>
      <c r="W32" s="238">
        <f>SUM(Daman:Diu!W32)</f>
        <v>0</v>
      </c>
      <c r="X32" s="385">
        <v>2.88</v>
      </c>
      <c r="Y32" s="4">
        <f>SUM(Daman:Diu!Y32)</f>
        <v>0</v>
      </c>
      <c r="Z32" s="238">
        <f>SUM(Daman:Diu!Z32)</f>
        <v>0</v>
      </c>
      <c r="AA32" s="4">
        <f>SUM(Daman:Diu!AA32)</f>
        <v>0</v>
      </c>
      <c r="AB32" s="238">
        <f>SUM(Daman:Diu!AB32)</f>
        <v>0</v>
      </c>
      <c r="AC32" s="14"/>
    </row>
    <row r="33" spans="1:29">
      <c r="A33" s="32" t="s">
        <v>50</v>
      </c>
      <c r="B33" s="14" t="s">
        <v>51</v>
      </c>
      <c r="C33" s="493">
        <f>SUM(Daman:Diu!C33)</f>
        <v>0</v>
      </c>
      <c r="D33" s="20">
        <f>SUM(Daman:Diu!D33)</f>
        <v>0</v>
      </c>
      <c r="E33" s="493">
        <f>SUM(Daman:Diu!E33)</f>
        <v>0</v>
      </c>
      <c r="F33" s="20">
        <f>SUM(Daman:Diu!F33)</f>
        <v>0</v>
      </c>
      <c r="G33" s="247"/>
      <c r="H33" s="407"/>
      <c r="I33" s="4">
        <f>SUM(Daman:Diu!I33)</f>
        <v>0</v>
      </c>
      <c r="J33" s="20">
        <f>SUM(Daman:Diu!J33)</f>
        <v>0</v>
      </c>
      <c r="K33" s="4">
        <f>SUM(Daman:Diu!K33)</f>
        <v>0</v>
      </c>
      <c r="L33" s="238">
        <f>SUM(Daman:Diu!L33)</f>
        <v>0</v>
      </c>
      <c r="M33" s="4">
        <f>SUM(Daman:Diu!M33)</f>
        <v>0</v>
      </c>
      <c r="N33" s="238">
        <f>SUM(Daman:Diu!N33)</f>
        <v>0</v>
      </c>
      <c r="O33" s="385">
        <v>1.5</v>
      </c>
      <c r="P33" s="195">
        <f>SUM(Daman:Diu!P33)</f>
        <v>0</v>
      </c>
      <c r="Q33" s="262">
        <f>SUM(Daman:Diu!Q33)</f>
        <v>0</v>
      </c>
      <c r="R33" s="5">
        <f>SUM(Daman:Diu!R33)</f>
        <v>0</v>
      </c>
      <c r="S33" s="20">
        <f>SUM(Daman:Diu!S33)</f>
        <v>0</v>
      </c>
      <c r="T33" s="4">
        <f>SUM(Daman:Diu!T33)</f>
        <v>0</v>
      </c>
      <c r="U33" s="238">
        <f>SUM(Daman:Diu!U33)</f>
        <v>0</v>
      </c>
      <c r="V33" s="4">
        <f>SUM(Daman:Diu!V33)</f>
        <v>0</v>
      </c>
      <c r="W33" s="238">
        <f>SUM(Daman:Diu!W33)</f>
        <v>0</v>
      </c>
      <c r="X33" s="385">
        <v>1.5</v>
      </c>
      <c r="Y33" s="4">
        <f>SUM(Daman:Diu!Y33)</f>
        <v>0</v>
      </c>
      <c r="Z33" s="238">
        <f>SUM(Daman:Diu!Z33)</f>
        <v>0</v>
      </c>
      <c r="AA33" s="4">
        <f>SUM(Daman:Diu!AA33)</f>
        <v>0</v>
      </c>
      <c r="AB33" s="238">
        <f>SUM(Daman:Diu!AB33)</f>
        <v>0</v>
      </c>
      <c r="AC33" s="14"/>
    </row>
    <row r="34" spans="1:29">
      <c r="A34" s="32" t="s">
        <v>52</v>
      </c>
      <c r="B34" s="14" t="s">
        <v>53</v>
      </c>
      <c r="C34" s="493">
        <f>SUM(Daman:Diu!C34)</f>
        <v>0</v>
      </c>
      <c r="D34" s="20">
        <f>SUM(Daman:Diu!D34)</f>
        <v>0</v>
      </c>
      <c r="E34" s="493">
        <f>SUM(Daman:Diu!E34)</f>
        <v>0</v>
      </c>
      <c r="F34" s="20">
        <f>SUM(Daman:Diu!F34)</f>
        <v>0</v>
      </c>
      <c r="G34" s="247"/>
      <c r="H34" s="407"/>
      <c r="I34" s="4">
        <f>SUM(Daman:Diu!I34)</f>
        <v>0</v>
      </c>
      <c r="J34" s="20">
        <f>SUM(Daman:Diu!J34)</f>
        <v>0</v>
      </c>
      <c r="K34" s="4">
        <f>SUM(Daman:Diu!K34)</f>
        <v>0</v>
      </c>
      <c r="L34" s="238">
        <f>SUM(Daman:Diu!L34)</f>
        <v>0</v>
      </c>
      <c r="M34" s="4">
        <f>SUM(Daman:Diu!M34)</f>
        <v>0</v>
      </c>
      <c r="N34" s="238">
        <f>SUM(Daman:Diu!N34)</f>
        <v>0</v>
      </c>
      <c r="O34" s="385">
        <v>1.2</v>
      </c>
      <c r="P34" s="195">
        <f>SUM(Daman:Diu!P34)</f>
        <v>0</v>
      </c>
      <c r="Q34" s="262">
        <f>SUM(Daman:Diu!Q34)</f>
        <v>0</v>
      </c>
      <c r="R34" s="5">
        <f>SUM(Daman:Diu!R34)</f>
        <v>0</v>
      </c>
      <c r="S34" s="20">
        <f>SUM(Daman:Diu!S34)</f>
        <v>0</v>
      </c>
      <c r="T34" s="4">
        <f>SUM(Daman:Diu!T34)</f>
        <v>0</v>
      </c>
      <c r="U34" s="238">
        <f>SUM(Daman:Diu!U34)</f>
        <v>0</v>
      </c>
      <c r="V34" s="4">
        <f>SUM(Daman:Diu!V34)</f>
        <v>0</v>
      </c>
      <c r="W34" s="238">
        <f>SUM(Daman:Diu!W34)</f>
        <v>0</v>
      </c>
      <c r="X34" s="385">
        <v>1.2</v>
      </c>
      <c r="Y34" s="4">
        <f>SUM(Daman:Diu!Y34)</f>
        <v>0</v>
      </c>
      <c r="Z34" s="238">
        <f>SUM(Daman:Diu!Z34)</f>
        <v>0</v>
      </c>
      <c r="AA34" s="4">
        <f>SUM(Daman:Diu!AA34)</f>
        <v>0</v>
      </c>
      <c r="AB34" s="238">
        <f>SUM(Daman:Diu!AB34)</f>
        <v>0</v>
      </c>
      <c r="AC34" s="14"/>
    </row>
    <row r="35" spans="1:29" ht="28.5">
      <c r="A35" s="32" t="s">
        <v>54</v>
      </c>
      <c r="B35" s="14" t="s">
        <v>55</v>
      </c>
      <c r="C35" s="493">
        <f>SUM(Daman:Diu!C35)</f>
        <v>0</v>
      </c>
      <c r="D35" s="20">
        <f>SUM(Daman:Diu!D35)</f>
        <v>0</v>
      </c>
      <c r="E35" s="493">
        <f>SUM(Daman:Diu!E35)</f>
        <v>0</v>
      </c>
      <c r="F35" s="20">
        <f>SUM(Daman:Diu!F35)</f>
        <v>0</v>
      </c>
      <c r="G35" s="247"/>
      <c r="H35" s="407"/>
      <c r="I35" s="4">
        <f>SUM(Daman:Diu!I35)</f>
        <v>0</v>
      </c>
      <c r="J35" s="20">
        <f>SUM(Daman:Diu!J35)</f>
        <v>0</v>
      </c>
      <c r="K35" s="4">
        <f>SUM(Daman:Diu!K35)</f>
        <v>0</v>
      </c>
      <c r="L35" s="238">
        <f>SUM(Daman:Diu!L35)</f>
        <v>0</v>
      </c>
      <c r="M35" s="4">
        <f>SUM(Daman:Diu!M35)</f>
        <v>0</v>
      </c>
      <c r="N35" s="238">
        <f>SUM(Daman:Diu!N35)</f>
        <v>0</v>
      </c>
      <c r="O35" s="385">
        <v>1.2</v>
      </c>
      <c r="P35" s="195">
        <f>SUM(Daman:Diu!P35)</f>
        <v>0</v>
      </c>
      <c r="Q35" s="262">
        <f>SUM(Daman:Diu!Q35)</f>
        <v>0</v>
      </c>
      <c r="R35" s="5">
        <f>SUM(Daman:Diu!R35)</f>
        <v>0</v>
      </c>
      <c r="S35" s="20">
        <f>SUM(Daman:Diu!S35)</f>
        <v>0</v>
      </c>
      <c r="T35" s="4">
        <f>SUM(Daman:Diu!T35)</f>
        <v>0</v>
      </c>
      <c r="U35" s="238">
        <f>SUM(Daman:Diu!U35)</f>
        <v>0</v>
      </c>
      <c r="V35" s="4">
        <f>SUM(Daman:Diu!V35)</f>
        <v>0</v>
      </c>
      <c r="W35" s="238">
        <f>SUM(Daman:Diu!W35)</f>
        <v>0</v>
      </c>
      <c r="X35" s="385">
        <v>1.2</v>
      </c>
      <c r="Y35" s="4">
        <f>SUM(Daman:Diu!Y35)</f>
        <v>0</v>
      </c>
      <c r="Z35" s="238">
        <f>SUM(Daman:Diu!Z35)</f>
        <v>0</v>
      </c>
      <c r="AA35" s="4">
        <f>SUM(Daman:Diu!AA35)</f>
        <v>0</v>
      </c>
      <c r="AB35" s="238">
        <f>SUM(Daman:Diu!AB35)</f>
        <v>0</v>
      </c>
      <c r="AC35" s="14"/>
    </row>
    <row r="36" spans="1:29" ht="28.5">
      <c r="A36" s="32" t="s">
        <v>56</v>
      </c>
      <c r="B36" s="14" t="s">
        <v>57</v>
      </c>
      <c r="C36" s="493">
        <f>SUM(Daman:Diu!C36)</f>
        <v>0</v>
      </c>
      <c r="D36" s="20">
        <f>SUM(Daman:Diu!D36)</f>
        <v>0</v>
      </c>
      <c r="E36" s="493">
        <f>SUM(Daman:Diu!E36)</f>
        <v>0</v>
      </c>
      <c r="F36" s="20">
        <f>SUM(Daman:Diu!F36)</f>
        <v>0</v>
      </c>
      <c r="G36" s="247"/>
      <c r="H36" s="407"/>
      <c r="I36" s="4">
        <f>SUM(Daman:Diu!I36)</f>
        <v>0</v>
      </c>
      <c r="J36" s="20">
        <f>SUM(Daman:Diu!J36)</f>
        <v>0</v>
      </c>
      <c r="K36" s="4">
        <f>SUM(Daman:Diu!K36)</f>
        <v>0</v>
      </c>
      <c r="L36" s="238">
        <f>SUM(Daman:Diu!L36)</f>
        <v>0</v>
      </c>
      <c r="M36" s="4">
        <f>SUM(Daman:Diu!M36)</f>
        <v>0</v>
      </c>
      <c r="N36" s="238">
        <f>SUM(Daman:Diu!N36)</f>
        <v>0</v>
      </c>
      <c r="O36" s="385">
        <v>1.8</v>
      </c>
      <c r="P36" s="195">
        <f>SUM(Daman:Diu!P36)</f>
        <v>0</v>
      </c>
      <c r="Q36" s="262">
        <f>SUM(Daman:Diu!Q36)</f>
        <v>0</v>
      </c>
      <c r="R36" s="5">
        <f>SUM(Daman:Diu!R36)</f>
        <v>0</v>
      </c>
      <c r="S36" s="20">
        <f>SUM(Daman:Diu!S36)</f>
        <v>0</v>
      </c>
      <c r="T36" s="4">
        <f>SUM(Daman:Diu!T36)</f>
        <v>0</v>
      </c>
      <c r="U36" s="238">
        <f>SUM(Daman:Diu!U36)</f>
        <v>0</v>
      </c>
      <c r="V36" s="4">
        <f>SUM(Daman:Diu!V36)</f>
        <v>0</v>
      </c>
      <c r="W36" s="238">
        <f>SUM(Daman:Diu!W36)</f>
        <v>0</v>
      </c>
      <c r="X36" s="385">
        <v>1.8</v>
      </c>
      <c r="Y36" s="4">
        <f>SUM(Daman:Diu!Y36)</f>
        <v>0</v>
      </c>
      <c r="Z36" s="238">
        <f>SUM(Daman:Diu!Z36)</f>
        <v>0</v>
      </c>
      <c r="AA36" s="4">
        <f>SUM(Daman:Diu!AA36)</f>
        <v>0</v>
      </c>
      <c r="AB36" s="238">
        <f>SUM(Daman:Diu!AB36)</f>
        <v>0</v>
      </c>
      <c r="AC36" s="14"/>
    </row>
    <row r="37" spans="1:29">
      <c r="A37" s="32">
        <v>2.09</v>
      </c>
      <c r="B37" s="14" t="s">
        <v>58</v>
      </c>
      <c r="C37" s="493">
        <f>SUM(Daman:Diu!C37)</f>
        <v>0</v>
      </c>
      <c r="D37" s="20">
        <f>SUM(Daman:Diu!D37)</f>
        <v>0</v>
      </c>
      <c r="E37" s="493">
        <f>SUM(Daman:Diu!E37)</f>
        <v>0</v>
      </c>
      <c r="F37" s="20">
        <f>SUM(Daman:Diu!F37)</f>
        <v>0</v>
      </c>
      <c r="G37" s="247"/>
      <c r="H37" s="407"/>
      <c r="I37" s="4">
        <f>SUM(Daman:Diu!I37)</f>
        <v>0</v>
      </c>
      <c r="J37" s="20">
        <f>SUM(Daman:Diu!J37)</f>
        <v>0</v>
      </c>
      <c r="K37" s="4">
        <f>SUM(Daman:Diu!K37)</f>
        <v>0</v>
      </c>
      <c r="L37" s="238">
        <f>SUM(Daman:Diu!L37)</f>
        <v>0</v>
      </c>
      <c r="M37" s="4">
        <f>SUM(Daman:Diu!M37)</f>
        <v>0</v>
      </c>
      <c r="N37" s="238">
        <f>SUM(Daman:Diu!N37)</f>
        <v>0</v>
      </c>
      <c r="O37" s="385">
        <v>0.5</v>
      </c>
      <c r="P37" s="195">
        <f>SUM(Daman:Diu!P37)</f>
        <v>0</v>
      </c>
      <c r="Q37" s="262">
        <f>SUM(Daman:Diu!Q37)</f>
        <v>0</v>
      </c>
      <c r="R37" s="5">
        <f>SUM(Daman:Diu!R37)</f>
        <v>0</v>
      </c>
      <c r="S37" s="20">
        <f>SUM(Daman:Diu!S37)</f>
        <v>0</v>
      </c>
      <c r="T37" s="4">
        <f>SUM(Daman:Diu!T37)</f>
        <v>0</v>
      </c>
      <c r="U37" s="238">
        <f>SUM(Daman:Diu!U37)</f>
        <v>0</v>
      </c>
      <c r="V37" s="4">
        <f>SUM(Daman:Diu!V37)</f>
        <v>0</v>
      </c>
      <c r="W37" s="238">
        <f>SUM(Daman:Diu!W37)</f>
        <v>0</v>
      </c>
      <c r="X37" s="385">
        <v>0.5</v>
      </c>
      <c r="Y37" s="4">
        <f>SUM(Daman:Diu!Y37)</f>
        <v>0</v>
      </c>
      <c r="Z37" s="238">
        <f>SUM(Daman:Diu!Z37)</f>
        <v>0</v>
      </c>
      <c r="AA37" s="4">
        <f>SUM(Daman:Diu!AA37)</f>
        <v>0</v>
      </c>
      <c r="AB37" s="238">
        <f>SUM(Daman:Diu!AB37)</f>
        <v>0</v>
      </c>
      <c r="AC37" s="14"/>
    </row>
    <row r="38" spans="1:29" ht="28.5">
      <c r="A38" s="32">
        <v>2.1</v>
      </c>
      <c r="B38" s="14" t="s">
        <v>59</v>
      </c>
      <c r="C38" s="493">
        <f>SUM(Daman:Diu!C38)</f>
        <v>0</v>
      </c>
      <c r="D38" s="20">
        <f>SUM(Daman:Diu!D38)</f>
        <v>0</v>
      </c>
      <c r="E38" s="493">
        <f>SUM(Daman:Diu!E38)</f>
        <v>0</v>
      </c>
      <c r="F38" s="20">
        <f>SUM(Daman:Diu!F38)</f>
        <v>0</v>
      </c>
      <c r="G38" s="247"/>
      <c r="H38" s="407"/>
      <c r="I38" s="4">
        <f>SUM(Daman:Diu!I38)</f>
        <v>0</v>
      </c>
      <c r="J38" s="20">
        <f>SUM(Daman:Diu!J38)</f>
        <v>0</v>
      </c>
      <c r="K38" s="4">
        <f>SUM(Daman:Diu!K38)</f>
        <v>0</v>
      </c>
      <c r="L38" s="238">
        <f>SUM(Daman:Diu!L38)</f>
        <v>0</v>
      </c>
      <c r="M38" s="4">
        <f>SUM(Daman:Diu!M38)</f>
        <v>0</v>
      </c>
      <c r="N38" s="238">
        <f>SUM(Daman:Diu!N38)</f>
        <v>0</v>
      </c>
      <c r="O38" s="385">
        <v>0.5</v>
      </c>
      <c r="P38" s="195">
        <f>SUM(Daman:Diu!P38)</f>
        <v>0</v>
      </c>
      <c r="Q38" s="262">
        <f>SUM(Daman:Diu!Q38)</f>
        <v>0</v>
      </c>
      <c r="R38" s="5">
        <f>SUM(Daman:Diu!R38)</f>
        <v>0</v>
      </c>
      <c r="S38" s="20">
        <f>SUM(Daman:Diu!S38)</f>
        <v>0</v>
      </c>
      <c r="T38" s="4">
        <f>SUM(Daman:Diu!T38)</f>
        <v>0</v>
      </c>
      <c r="U38" s="238">
        <f>SUM(Daman:Diu!U38)</f>
        <v>0</v>
      </c>
      <c r="V38" s="4">
        <f>SUM(Daman:Diu!V38)</f>
        <v>0</v>
      </c>
      <c r="W38" s="238">
        <f>SUM(Daman:Diu!W38)</f>
        <v>0</v>
      </c>
      <c r="X38" s="385">
        <v>0.5</v>
      </c>
      <c r="Y38" s="4">
        <f>SUM(Daman:Diu!Y38)</f>
        <v>0</v>
      </c>
      <c r="Z38" s="238">
        <f>SUM(Daman:Diu!Z38)</f>
        <v>0</v>
      </c>
      <c r="AA38" s="4">
        <f>SUM(Daman:Diu!AA38)</f>
        <v>0</v>
      </c>
      <c r="AB38" s="238">
        <f>SUM(Daman:Diu!AB38)</f>
        <v>0</v>
      </c>
      <c r="AC38" s="14"/>
    </row>
    <row r="39" spans="1:29" ht="28.5">
      <c r="A39" s="32">
        <f>+A38+0.01</f>
        <v>2.11</v>
      </c>
      <c r="B39" s="14" t="s">
        <v>60</v>
      </c>
      <c r="C39" s="493">
        <f>SUM(Daman:Diu!C39)</f>
        <v>0</v>
      </c>
      <c r="D39" s="20">
        <f>SUM(Daman:Diu!D39)</f>
        <v>0</v>
      </c>
      <c r="E39" s="493">
        <f>SUM(Daman:Diu!E39)</f>
        <v>0</v>
      </c>
      <c r="F39" s="20">
        <f>SUM(Daman:Diu!F39)</f>
        <v>0</v>
      </c>
      <c r="G39" s="247"/>
      <c r="H39" s="407"/>
      <c r="I39" s="4">
        <f>SUM(Daman:Diu!I39)</f>
        <v>0</v>
      </c>
      <c r="J39" s="20">
        <f>SUM(Daman:Diu!J39)</f>
        <v>0</v>
      </c>
      <c r="K39" s="4">
        <f>SUM(Daman:Diu!K39)</f>
        <v>0</v>
      </c>
      <c r="L39" s="238">
        <f>SUM(Daman:Diu!L39)</f>
        <v>0</v>
      </c>
      <c r="M39" s="4">
        <f>SUM(Daman:Diu!M39)</f>
        <v>0</v>
      </c>
      <c r="N39" s="238">
        <f>SUM(Daman:Diu!N39)</f>
        <v>0</v>
      </c>
      <c r="O39" s="385">
        <v>0.625</v>
      </c>
      <c r="P39" s="195">
        <f>SUM(Daman:Diu!P39)</f>
        <v>0</v>
      </c>
      <c r="Q39" s="262">
        <f>SUM(Daman:Diu!Q39)</f>
        <v>0</v>
      </c>
      <c r="R39" s="5">
        <f>SUM(Daman:Diu!R39)</f>
        <v>0</v>
      </c>
      <c r="S39" s="20">
        <f>SUM(Daman:Diu!S39)</f>
        <v>0</v>
      </c>
      <c r="T39" s="4">
        <f>SUM(Daman:Diu!T39)</f>
        <v>0</v>
      </c>
      <c r="U39" s="238">
        <f>SUM(Daman:Diu!U39)</f>
        <v>0</v>
      </c>
      <c r="V39" s="4">
        <f>SUM(Daman:Diu!V39)</f>
        <v>0</v>
      </c>
      <c r="W39" s="238">
        <f>SUM(Daman:Diu!W39)</f>
        <v>0</v>
      </c>
      <c r="X39" s="385">
        <v>0.625</v>
      </c>
      <c r="Y39" s="4">
        <f>SUM(Daman:Diu!Y39)</f>
        <v>0</v>
      </c>
      <c r="Z39" s="238">
        <f>SUM(Daman:Diu!Z39)</f>
        <v>0</v>
      </c>
      <c r="AA39" s="4">
        <f>SUM(Daman:Diu!AA39)</f>
        <v>0</v>
      </c>
      <c r="AB39" s="238">
        <f>SUM(Daman:Diu!AB39)</f>
        <v>0</v>
      </c>
      <c r="AC39" s="14"/>
    </row>
    <row r="40" spans="1:29">
      <c r="A40" s="32">
        <f t="shared" ref="A40:A46" si="0">+A39+0.01</f>
        <v>2.1199999999999997</v>
      </c>
      <c r="B40" s="14" t="s">
        <v>61</v>
      </c>
      <c r="C40" s="493">
        <f>SUM(Daman:Diu!C40)</f>
        <v>0</v>
      </c>
      <c r="D40" s="20">
        <f>SUM(Daman:Diu!D40)</f>
        <v>0</v>
      </c>
      <c r="E40" s="493">
        <f>SUM(Daman:Diu!E40)</f>
        <v>0</v>
      </c>
      <c r="F40" s="20">
        <f>SUM(Daman:Diu!F40)</f>
        <v>0</v>
      </c>
      <c r="G40" s="247"/>
      <c r="H40" s="407"/>
      <c r="I40" s="4">
        <f>SUM(Daman:Diu!I40)</f>
        <v>0</v>
      </c>
      <c r="J40" s="20">
        <f>SUM(Daman:Diu!J40)</f>
        <v>0</v>
      </c>
      <c r="K40" s="4">
        <f>SUM(Daman:Diu!K40)</f>
        <v>0</v>
      </c>
      <c r="L40" s="238">
        <f>SUM(Daman:Diu!L40)</f>
        <v>0</v>
      </c>
      <c r="M40" s="4">
        <f>SUM(Daman:Diu!M40)</f>
        <v>0</v>
      </c>
      <c r="N40" s="238">
        <f>SUM(Daman:Diu!N40)</f>
        <v>0</v>
      </c>
      <c r="O40" s="385">
        <v>0.375</v>
      </c>
      <c r="P40" s="195">
        <f>SUM(Daman:Diu!P40)</f>
        <v>0</v>
      </c>
      <c r="Q40" s="262">
        <f>SUM(Daman:Diu!Q40)</f>
        <v>0</v>
      </c>
      <c r="R40" s="5">
        <f>SUM(Daman:Diu!R40)</f>
        <v>0</v>
      </c>
      <c r="S40" s="20">
        <f>SUM(Daman:Diu!S40)</f>
        <v>0</v>
      </c>
      <c r="T40" s="4">
        <f>SUM(Daman:Diu!T40)</f>
        <v>0</v>
      </c>
      <c r="U40" s="238">
        <f>SUM(Daman:Diu!U40)</f>
        <v>0</v>
      </c>
      <c r="V40" s="4">
        <f>SUM(Daman:Diu!V40)</f>
        <v>0</v>
      </c>
      <c r="W40" s="238">
        <f>SUM(Daman:Diu!W40)</f>
        <v>0</v>
      </c>
      <c r="X40" s="385">
        <v>0.375</v>
      </c>
      <c r="Y40" s="4">
        <f>SUM(Daman:Diu!Y40)</f>
        <v>0</v>
      </c>
      <c r="Z40" s="238">
        <f>SUM(Daman:Diu!Z40)</f>
        <v>0</v>
      </c>
      <c r="AA40" s="4">
        <f>SUM(Daman:Diu!AA40)</f>
        <v>0</v>
      </c>
      <c r="AB40" s="238">
        <f>SUM(Daman:Diu!AB40)</f>
        <v>0</v>
      </c>
      <c r="AC40" s="14"/>
    </row>
    <row r="41" spans="1:29">
      <c r="A41" s="32">
        <f t="shared" si="0"/>
        <v>2.1299999999999994</v>
      </c>
      <c r="B41" s="14" t="s">
        <v>62</v>
      </c>
      <c r="C41" s="493">
        <f>SUM(Daman:Diu!C41)</f>
        <v>0</v>
      </c>
      <c r="D41" s="20">
        <f>SUM(Daman:Diu!D41)</f>
        <v>0</v>
      </c>
      <c r="E41" s="493">
        <f>SUM(Daman:Diu!E41)</f>
        <v>0</v>
      </c>
      <c r="F41" s="20">
        <f>SUM(Daman:Diu!F41)</f>
        <v>0</v>
      </c>
      <c r="G41" s="247"/>
      <c r="H41" s="407"/>
      <c r="I41" s="4">
        <f>SUM(Daman:Diu!I41)</f>
        <v>0</v>
      </c>
      <c r="J41" s="20">
        <f>SUM(Daman:Diu!J41)</f>
        <v>0</v>
      </c>
      <c r="K41" s="4">
        <f>SUM(Daman:Diu!K41)</f>
        <v>0</v>
      </c>
      <c r="L41" s="238">
        <f>SUM(Daman:Diu!L41)</f>
        <v>0</v>
      </c>
      <c r="M41" s="4">
        <f>SUM(Daman:Diu!M41)</f>
        <v>0</v>
      </c>
      <c r="N41" s="238">
        <f>SUM(Daman:Diu!N41)</f>
        <v>0</v>
      </c>
      <c r="O41" s="385">
        <v>0.375</v>
      </c>
      <c r="P41" s="195">
        <f>SUM(Daman:Diu!P41)</f>
        <v>0</v>
      </c>
      <c r="Q41" s="262">
        <f>SUM(Daman:Diu!Q41)</f>
        <v>0</v>
      </c>
      <c r="R41" s="5">
        <f>SUM(Daman:Diu!R41)</f>
        <v>0</v>
      </c>
      <c r="S41" s="20">
        <f>SUM(Daman:Diu!S41)</f>
        <v>0</v>
      </c>
      <c r="T41" s="4">
        <f>SUM(Daman:Diu!T41)</f>
        <v>0</v>
      </c>
      <c r="U41" s="238">
        <f>SUM(Daman:Diu!U41)</f>
        <v>0</v>
      </c>
      <c r="V41" s="4">
        <f>SUM(Daman:Diu!V41)</f>
        <v>0</v>
      </c>
      <c r="W41" s="238">
        <f>SUM(Daman:Diu!W41)</f>
        <v>0</v>
      </c>
      <c r="X41" s="385">
        <v>0.375</v>
      </c>
      <c r="Y41" s="4">
        <f>SUM(Daman:Diu!Y41)</f>
        <v>0</v>
      </c>
      <c r="Z41" s="238">
        <f>SUM(Daman:Diu!Z41)</f>
        <v>0</v>
      </c>
      <c r="AA41" s="4">
        <f>SUM(Daman:Diu!AA41)</f>
        <v>0</v>
      </c>
      <c r="AB41" s="238">
        <f>SUM(Daman:Diu!AB41)</f>
        <v>0</v>
      </c>
      <c r="AC41" s="14"/>
    </row>
    <row r="42" spans="1:29">
      <c r="A42" s="32">
        <f t="shared" si="0"/>
        <v>2.1399999999999992</v>
      </c>
      <c r="B42" s="14" t="s">
        <v>63</v>
      </c>
      <c r="C42" s="493">
        <f>SUM(Daman:Diu!C42)</f>
        <v>0</v>
      </c>
      <c r="D42" s="20">
        <f>SUM(Daman:Diu!D42)</f>
        <v>0</v>
      </c>
      <c r="E42" s="493">
        <f>SUM(Daman:Diu!E42)</f>
        <v>0</v>
      </c>
      <c r="F42" s="20">
        <f>SUM(Daman:Diu!F42)</f>
        <v>0</v>
      </c>
      <c r="G42" s="247"/>
      <c r="H42" s="407"/>
      <c r="I42" s="4">
        <f>SUM(Daman:Diu!I42)</f>
        <v>0</v>
      </c>
      <c r="J42" s="20">
        <f>SUM(Daman:Diu!J42)</f>
        <v>0</v>
      </c>
      <c r="K42" s="4">
        <f>SUM(Daman:Diu!K42)</f>
        <v>0</v>
      </c>
      <c r="L42" s="238">
        <f>SUM(Daman:Diu!L42)</f>
        <v>0</v>
      </c>
      <c r="M42" s="4">
        <f>SUM(Daman:Diu!M42)</f>
        <v>0</v>
      </c>
      <c r="N42" s="238">
        <f>SUM(Daman:Diu!N42)</f>
        <v>0</v>
      </c>
      <c r="O42" s="385">
        <v>0.15</v>
      </c>
      <c r="P42" s="195">
        <f>SUM(Daman:Diu!P42)</f>
        <v>0</v>
      </c>
      <c r="Q42" s="262">
        <f>SUM(Daman:Diu!Q42)</f>
        <v>0</v>
      </c>
      <c r="R42" s="5">
        <f>SUM(Daman:Diu!R42)</f>
        <v>0</v>
      </c>
      <c r="S42" s="20">
        <f>SUM(Daman:Diu!S42)</f>
        <v>0</v>
      </c>
      <c r="T42" s="4">
        <f>SUM(Daman:Diu!T42)</f>
        <v>0</v>
      </c>
      <c r="U42" s="238">
        <f>SUM(Daman:Diu!U42)</f>
        <v>0</v>
      </c>
      <c r="V42" s="4">
        <f>SUM(Daman:Diu!V42)</f>
        <v>0</v>
      </c>
      <c r="W42" s="238">
        <f>SUM(Daman:Diu!W42)</f>
        <v>0</v>
      </c>
      <c r="X42" s="385">
        <v>0.15</v>
      </c>
      <c r="Y42" s="4">
        <f>SUM(Daman:Diu!Y42)</f>
        <v>0</v>
      </c>
      <c r="Z42" s="238">
        <f>SUM(Daman:Diu!Z42)</f>
        <v>0</v>
      </c>
      <c r="AA42" s="4">
        <f>SUM(Daman:Diu!AA42)</f>
        <v>0</v>
      </c>
      <c r="AB42" s="238">
        <f>SUM(Daman:Diu!AB42)</f>
        <v>0</v>
      </c>
      <c r="AC42" s="14"/>
    </row>
    <row r="43" spans="1:29">
      <c r="A43" s="32">
        <f t="shared" si="0"/>
        <v>2.149999999999999</v>
      </c>
      <c r="B43" s="14" t="s">
        <v>64</v>
      </c>
      <c r="C43" s="493">
        <f>SUM(Daman:Diu!C43)</f>
        <v>0</v>
      </c>
      <c r="D43" s="20">
        <f>SUM(Daman:Diu!D43)</f>
        <v>0</v>
      </c>
      <c r="E43" s="493">
        <f>SUM(Daman:Diu!E43)</f>
        <v>0</v>
      </c>
      <c r="F43" s="20">
        <f>SUM(Daman:Diu!F43)</f>
        <v>0</v>
      </c>
      <c r="G43" s="247"/>
      <c r="H43" s="407"/>
      <c r="I43" s="4">
        <f>SUM(Daman:Diu!I43)</f>
        <v>0</v>
      </c>
      <c r="J43" s="20">
        <f>SUM(Daman:Diu!J43)</f>
        <v>0</v>
      </c>
      <c r="K43" s="4">
        <f>SUM(Daman:Diu!K43)</f>
        <v>0</v>
      </c>
      <c r="L43" s="238">
        <f>SUM(Daman:Diu!L43)</f>
        <v>0</v>
      </c>
      <c r="M43" s="4">
        <f>SUM(Daman:Diu!M43)</f>
        <v>0</v>
      </c>
      <c r="N43" s="238">
        <f>SUM(Daman:Diu!N43)</f>
        <v>0</v>
      </c>
      <c r="O43" s="385">
        <v>0.15</v>
      </c>
      <c r="P43" s="195">
        <f>SUM(Daman:Diu!P43)</f>
        <v>0</v>
      </c>
      <c r="Q43" s="262">
        <f>SUM(Daman:Diu!Q43)</f>
        <v>0</v>
      </c>
      <c r="R43" s="5">
        <f>SUM(Daman:Diu!R43)</f>
        <v>0</v>
      </c>
      <c r="S43" s="20">
        <f>SUM(Daman:Diu!S43)</f>
        <v>0</v>
      </c>
      <c r="T43" s="4">
        <f>SUM(Daman:Diu!T43)</f>
        <v>0</v>
      </c>
      <c r="U43" s="238">
        <f>SUM(Daman:Diu!U43)</f>
        <v>0</v>
      </c>
      <c r="V43" s="4">
        <f>SUM(Daman:Diu!V43)</f>
        <v>0</v>
      </c>
      <c r="W43" s="238">
        <f>SUM(Daman:Diu!W43)</f>
        <v>0</v>
      </c>
      <c r="X43" s="385">
        <v>0.15</v>
      </c>
      <c r="Y43" s="4">
        <f>SUM(Daman:Diu!Y43)</f>
        <v>0</v>
      </c>
      <c r="Z43" s="238">
        <f>SUM(Daman:Diu!Z43)</f>
        <v>0</v>
      </c>
      <c r="AA43" s="4">
        <f>SUM(Daman:Diu!AA43)</f>
        <v>0</v>
      </c>
      <c r="AB43" s="238">
        <f>SUM(Daman:Diu!AB43)</f>
        <v>0</v>
      </c>
      <c r="AC43" s="14"/>
    </row>
    <row r="44" spans="1:29">
      <c r="A44" s="32">
        <f t="shared" si="0"/>
        <v>2.1599999999999988</v>
      </c>
      <c r="B44" s="14" t="s">
        <v>65</v>
      </c>
      <c r="C44" s="493">
        <f>SUM(Daman:Diu!C44)</f>
        <v>0</v>
      </c>
      <c r="D44" s="20">
        <f>SUM(Daman:Diu!D44)</f>
        <v>0</v>
      </c>
      <c r="E44" s="493">
        <f>SUM(Daman:Diu!E44)</f>
        <v>0</v>
      </c>
      <c r="F44" s="20">
        <f>SUM(Daman:Diu!F44)</f>
        <v>0</v>
      </c>
      <c r="G44" s="247"/>
      <c r="H44" s="407"/>
      <c r="I44" s="4">
        <f>SUM(Daman:Diu!I44)</f>
        <v>0</v>
      </c>
      <c r="J44" s="20">
        <f>SUM(Daman:Diu!J44)</f>
        <v>0</v>
      </c>
      <c r="K44" s="4">
        <f>SUM(Daman:Diu!K44)</f>
        <v>0</v>
      </c>
      <c r="L44" s="238">
        <f>SUM(Daman:Diu!L44)</f>
        <v>0</v>
      </c>
      <c r="M44" s="4">
        <f>SUM(Daman:Diu!M44)</f>
        <v>0</v>
      </c>
      <c r="N44" s="238">
        <f>SUM(Daman:Diu!N44)</f>
        <v>0</v>
      </c>
      <c r="O44" s="385"/>
      <c r="P44" s="195">
        <f>SUM(Daman:Diu!P44)</f>
        <v>0</v>
      </c>
      <c r="Q44" s="262">
        <f>SUM(Daman:Diu!Q44)</f>
        <v>0</v>
      </c>
      <c r="R44" s="5">
        <f>SUM(Daman:Diu!R44)</f>
        <v>0</v>
      </c>
      <c r="S44" s="20">
        <f>SUM(Daman:Diu!S44)</f>
        <v>0</v>
      </c>
      <c r="T44" s="4">
        <f>SUM(Daman:Diu!T44)</f>
        <v>0</v>
      </c>
      <c r="U44" s="238">
        <f>SUM(Daman:Diu!U44)</f>
        <v>0</v>
      </c>
      <c r="V44" s="4">
        <f>SUM(Daman:Diu!V44)</f>
        <v>0</v>
      </c>
      <c r="W44" s="238">
        <f>SUM(Daman:Diu!W44)</f>
        <v>0</v>
      </c>
      <c r="X44" s="385"/>
      <c r="Y44" s="4">
        <f>SUM(Daman:Diu!Y44)</f>
        <v>0</v>
      </c>
      <c r="Z44" s="238">
        <f>SUM(Daman:Diu!Z44)</f>
        <v>0</v>
      </c>
      <c r="AA44" s="4">
        <f>SUM(Daman:Diu!AA44)</f>
        <v>0</v>
      </c>
      <c r="AB44" s="238">
        <f>SUM(Daman:Diu!AB44)</f>
        <v>0</v>
      </c>
      <c r="AC44" s="14"/>
    </row>
    <row r="45" spans="1:29">
      <c r="A45" s="32">
        <f t="shared" si="0"/>
        <v>2.1699999999999986</v>
      </c>
      <c r="B45" s="14" t="s">
        <v>66</v>
      </c>
      <c r="C45" s="493">
        <f>SUM(Daman:Diu!C45)</f>
        <v>0</v>
      </c>
      <c r="D45" s="20">
        <f>SUM(Daman:Diu!D45)</f>
        <v>0</v>
      </c>
      <c r="E45" s="493">
        <f>SUM(Daman:Diu!E45)</f>
        <v>0</v>
      </c>
      <c r="F45" s="20">
        <f>SUM(Daman:Diu!F45)</f>
        <v>0</v>
      </c>
      <c r="G45" s="247"/>
      <c r="H45" s="407"/>
      <c r="I45" s="4">
        <f>SUM(Daman:Diu!I45)</f>
        <v>0</v>
      </c>
      <c r="J45" s="20">
        <f>SUM(Daman:Diu!J45)</f>
        <v>0</v>
      </c>
      <c r="K45" s="4">
        <f>SUM(Daman:Diu!K45)</f>
        <v>0</v>
      </c>
      <c r="L45" s="238">
        <f>SUM(Daman:Diu!L45)</f>
        <v>0</v>
      </c>
      <c r="M45" s="4">
        <f>SUM(Daman:Diu!M45)</f>
        <v>0</v>
      </c>
      <c r="N45" s="238">
        <f>SUM(Daman:Diu!N45)</f>
        <v>0</v>
      </c>
      <c r="O45" s="385">
        <v>0.25</v>
      </c>
      <c r="P45" s="195">
        <f>SUM(Daman:Diu!P45)</f>
        <v>0</v>
      </c>
      <c r="Q45" s="262">
        <f>SUM(Daman:Diu!Q45)</f>
        <v>0</v>
      </c>
      <c r="R45" s="5">
        <f>SUM(Daman:Diu!R45)</f>
        <v>0</v>
      </c>
      <c r="S45" s="20">
        <f>SUM(Daman:Diu!S45)</f>
        <v>0</v>
      </c>
      <c r="T45" s="4">
        <f>SUM(Daman:Diu!T45)</f>
        <v>0</v>
      </c>
      <c r="U45" s="238">
        <f>SUM(Daman:Diu!U45)</f>
        <v>0</v>
      </c>
      <c r="V45" s="4">
        <f>SUM(Daman:Diu!V45)</f>
        <v>0</v>
      </c>
      <c r="W45" s="238">
        <f>SUM(Daman:Diu!W45)</f>
        <v>0</v>
      </c>
      <c r="X45" s="385">
        <v>0.25</v>
      </c>
      <c r="Y45" s="4">
        <f>SUM(Daman:Diu!Y45)</f>
        <v>0</v>
      </c>
      <c r="Z45" s="238">
        <f>SUM(Daman:Diu!Z45)</f>
        <v>0</v>
      </c>
      <c r="AA45" s="4">
        <f>SUM(Daman:Diu!AA45)</f>
        <v>0</v>
      </c>
      <c r="AB45" s="238">
        <f>SUM(Daman:Diu!AB45)</f>
        <v>0</v>
      </c>
      <c r="AC45" s="14"/>
    </row>
    <row r="46" spans="1:29" ht="28.5">
      <c r="A46" s="32">
        <f t="shared" si="0"/>
        <v>2.1799999999999984</v>
      </c>
      <c r="B46" s="14" t="s">
        <v>67</v>
      </c>
      <c r="C46" s="493">
        <f>SUM(Daman:Diu!C46)</f>
        <v>0</v>
      </c>
      <c r="D46" s="20">
        <f>SUM(Daman:Diu!D46)</f>
        <v>0</v>
      </c>
      <c r="E46" s="493">
        <f>SUM(Daman:Diu!E46)</f>
        <v>0</v>
      </c>
      <c r="F46" s="20">
        <f>SUM(Daman:Diu!F46)</f>
        <v>0</v>
      </c>
      <c r="G46" s="247"/>
      <c r="H46" s="407"/>
      <c r="I46" s="4">
        <f>SUM(Daman:Diu!I46)</f>
        <v>0</v>
      </c>
      <c r="J46" s="20">
        <f>SUM(Daman:Diu!J46)</f>
        <v>0</v>
      </c>
      <c r="K46" s="4">
        <f>SUM(Daman:Diu!K46)</f>
        <v>0</v>
      </c>
      <c r="L46" s="238">
        <f>SUM(Daman:Diu!L46)</f>
        <v>0</v>
      </c>
      <c r="M46" s="4">
        <f>SUM(Daman:Diu!M46)</f>
        <v>0</v>
      </c>
      <c r="N46" s="238">
        <f>SUM(Daman:Diu!N46)</f>
        <v>0</v>
      </c>
      <c r="O46" s="385">
        <v>0.1</v>
      </c>
      <c r="P46" s="195">
        <f>SUM(Daman:Diu!P46)</f>
        <v>0</v>
      </c>
      <c r="Q46" s="262">
        <f>SUM(Daman:Diu!Q46)</f>
        <v>0</v>
      </c>
      <c r="R46" s="5">
        <f>SUM(Daman:Diu!R46)</f>
        <v>0</v>
      </c>
      <c r="S46" s="20">
        <f>SUM(Daman:Diu!S46)</f>
        <v>0</v>
      </c>
      <c r="T46" s="4">
        <f>SUM(Daman:Diu!T46)</f>
        <v>0</v>
      </c>
      <c r="U46" s="238">
        <f>SUM(Daman:Diu!U46)</f>
        <v>0</v>
      </c>
      <c r="V46" s="4">
        <f>SUM(Daman:Diu!V46)</f>
        <v>0</v>
      </c>
      <c r="W46" s="238">
        <f>SUM(Daman:Diu!W46)</f>
        <v>0</v>
      </c>
      <c r="X46" s="385">
        <v>0.1</v>
      </c>
      <c r="Y46" s="4">
        <f>SUM(Daman:Diu!Y46)</f>
        <v>0</v>
      </c>
      <c r="Z46" s="238">
        <f>SUM(Daman:Diu!Z46)</f>
        <v>0</v>
      </c>
      <c r="AA46" s="4">
        <f>SUM(Daman:Diu!AA46)</f>
        <v>0</v>
      </c>
      <c r="AB46" s="238">
        <f>SUM(Daman:Diu!AB46)</f>
        <v>0</v>
      </c>
      <c r="AC46" s="14"/>
    </row>
    <row r="47" spans="1:29" s="278" customFormat="1">
      <c r="A47" s="270"/>
      <c r="B47" s="287" t="s">
        <v>68</v>
      </c>
      <c r="C47" s="493">
        <f>SUM(Daman:Diu!C47)</f>
        <v>0</v>
      </c>
      <c r="D47" s="20">
        <f>SUM(Daman:Diu!D47)</f>
        <v>0</v>
      </c>
      <c r="E47" s="493">
        <f>SUM(Daman:Diu!E47)</f>
        <v>0</v>
      </c>
      <c r="F47" s="20">
        <f>SUM(Daman:Diu!F47)</f>
        <v>0</v>
      </c>
      <c r="G47" s="288"/>
      <c r="H47" s="408"/>
      <c r="I47" s="274">
        <f>SUM(Daman:Diu!I47)</f>
        <v>0</v>
      </c>
      <c r="J47" s="273">
        <f>SUM(Daman:Diu!J47)</f>
        <v>0</v>
      </c>
      <c r="K47" s="274">
        <f>SUM(Daman:Diu!K47)</f>
        <v>0</v>
      </c>
      <c r="L47" s="275">
        <f>SUM(Daman:Diu!L47)</f>
        <v>0</v>
      </c>
      <c r="M47" s="274">
        <f>SUM(Daman:Diu!M47)</f>
        <v>0</v>
      </c>
      <c r="N47" s="275">
        <f>SUM(Daman:Diu!N47)</f>
        <v>0</v>
      </c>
      <c r="O47" s="388"/>
      <c r="P47" s="277">
        <f>SUM(Daman:Diu!P47)</f>
        <v>0</v>
      </c>
      <c r="Q47" s="270">
        <f>SUM(Daman:Diu!Q47)</f>
        <v>0</v>
      </c>
      <c r="R47" s="272">
        <f>SUM(Daman:Diu!R47)</f>
        <v>0</v>
      </c>
      <c r="S47" s="273">
        <f>SUM(Daman:Diu!S47)</f>
        <v>0</v>
      </c>
      <c r="T47" s="274">
        <f>SUM(Daman:Diu!T47)</f>
        <v>0</v>
      </c>
      <c r="U47" s="275">
        <f>SUM(Daman:Diu!U47)</f>
        <v>0</v>
      </c>
      <c r="V47" s="274">
        <f>SUM(Daman:Diu!V47)</f>
        <v>0</v>
      </c>
      <c r="W47" s="275">
        <f>SUM(Daman:Diu!W47)</f>
        <v>0</v>
      </c>
      <c r="X47" s="388"/>
      <c r="Y47" s="274">
        <f>SUM(Daman:Diu!Y47)</f>
        <v>0</v>
      </c>
      <c r="Z47" s="275">
        <f>SUM(Daman:Diu!Z47)</f>
        <v>0</v>
      </c>
      <c r="AA47" s="274">
        <f>SUM(Daman:Diu!AA47)</f>
        <v>0</v>
      </c>
      <c r="AB47" s="275">
        <f>SUM(Daman:Diu!AB47)</f>
        <v>0</v>
      </c>
      <c r="AC47" s="287"/>
    </row>
    <row r="48" spans="1:29" s="278" customFormat="1">
      <c r="A48" s="270"/>
      <c r="B48" s="271" t="s">
        <v>69</v>
      </c>
      <c r="C48" s="493">
        <f>SUM(Daman:Diu!C48)</f>
        <v>0</v>
      </c>
      <c r="D48" s="20">
        <f>SUM(Daman:Diu!D48)</f>
        <v>0</v>
      </c>
      <c r="E48" s="493">
        <f>SUM(Daman:Diu!E48)</f>
        <v>0</v>
      </c>
      <c r="F48" s="20">
        <f>SUM(Daman:Diu!F48)</f>
        <v>0</v>
      </c>
      <c r="G48" s="276"/>
      <c r="H48" s="405"/>
      <c r="I48" s="274">
        <f>SUM(Daman:Diu!I48)</f>
        <v>0</v>
      </c>
      <c r="J48" s="273">
        <f>SUM(Daman:Diu!J48)</f>
        <v>0</v>
      </c>
      <c r="K48" s="274">
        <f>SUM(Daman:Diu!K48)</f>
        <v>0</v>
      </c>
      <c r="L48" s="275">
        <f>SUM(Daman:Diu!L48)</f>
        <v>0</v>
      </c>
      <c r="M48" s="274">
        <f>SUM(Daman:Diu!M48)</f>
        <v>0</v>
      </c>
      <c r="N48" s="275">
        <f>SUM(Daman:Diu!N48)</f>
        <v>0</v>
      </c>
      <c r="O48" s="379"/>
      <c r="P48" s="277">
        <f>SUM(Daman:Diu!P48)</f>
        <v>0</v>
      </c>
      <c r="Q48" s="270">
        <f>SUM(Daman:Diu!Q48)</f>
        <v>0</v>
      </c>
      <c r="R48" s="272">
        <f>SUM(Daman:Diu!R48)</f>
        <v>0</v>
      </c>
      <c r="S48" s="273">
        <f>SUM(Daman:Diu!S48)</f>
        <v>0</v>
      </c>
      <c r="T48" s="274">
        <f>SUM(Daman:Diu!T48)</f>
        <v>0</v>
      </c>
      <c r="U48" s="275">
        <f>SUM(Daman:Diu!U48)</f>
        <v>0</v>
      </c>
      <c r="V48" s="274">
        <f>SUM(Daman:Diu!V48)</f>
        <v>0</v>
      </c>
      <c r="W48" s="275">
        <f>SUM(Daman:Diu!W48)</f>
        <v>0</v>
      </c>
      <c r="X48" s="379"/>
      <c r="Y48" s="274">
        <f>SUM(Daman:Diu!Y48)</f>
        <v>0</v>
      </c>
      <c r="Z48" s="275">
        <f>SUM(Daman:Diu!Z48)</f>
        <v>0</v>
      </c>
      <c r="AA48" s="274">
        <f>SUM(Daman:Diu!AA48)</f>
        <v>0</v>
      </c>
      <c r="AB48" s="275">
        <f>SUM(Daman:Diu!AB48)</f>
        <v>0</v>
      </c>
      <c r="AC48" s="271"/>
    </row>
    <row r="49" spans="1:29">
      <c r="A49" s="32"/>
      <c r="B49" s="15" t="s">
        <v>70</v>
      </c>
      <c r="C49" s="493">
        <f>SUM(Daman:Diu!C49)</f>
        <v>0</v>
      </c>
      <c r="D49" s="20">
        <f>SUM(Daman:Diu!D49)</f>
        <v>0</v>
      </c>
      <c r="E49" s="493">
        <f>SUM(Daman:Diu!E49)</f>
        <v>0</v>
      </c>
      <c r="F49" s="20">
        <f>SUM(Daman:Diu!F49)</f>
        <v>0</v>
      </c>
      <c r="G49" s="248"/>
      <c r="H49" s="409"/>
      <c r="I49" s="4">
        <f>SUM(Daman:Diu!I49)</f>
        <v>0</v>
      </c>
      <c r="J49" s="20">
        <f>SUM(Daman:Diu!J49)</f>
        <v>0</v>
      </c>
      <c r="K49" s="4">
        <f>SUM(Daman:Diu!K49)</f>
        <v>0</v>
      </c>
      <c r="L49" s="238">
        <f>SUM(Daman:Diu!L49)</f>
        <v>0</v>
      </c>
      <c r="M49" s="4">
        <f>SUM(Daman:Diu!M49)</f>
        <v>0</v>
      </c>
      <c r="N49" s="238">
        <f>SUM(Daman:Diu!N49)</f>
        <v>0</v>
      </c>
      <c r="O49" s="378"/>
      <c r="P49" s="195">
        <f>SUM(Daman:Diu!P49)</f>
        <v>0</v>
      </c>
      <c r="Q49" s="262">
        <f>SUM(Daman:Diu!Q49)</f>
        <v>0</v>
      </c>
      <c r="R49" s="5">
        <f>SUM(Daman:Diu!R49)</f>
        <v>0</v>
      </c>
      <c r="S49" s="20">
        <f>SUM(Daman:Diu!S49)</f>
        <v>0</v>
      </c>
      <c r="T49" s="4">
        <f>SUM(Daman:Diu!T49)</f>
        <v>0</v>
      </c>
      <c r="U49" s="238">
        <f>SUM(Daman:Diu!U49)</f>
        <v>0</v>
      </c>
      <c r="V49" s="4">
        <f>SUM(Daman:Diu!V49)</f>
        <v>0</v>
      </c>
      <c r="W49" s="238">
        <f>SUM(Daman:Diu!W49)</f>
        <v>0</v>
      </c>
      <c r="X49" s="378"/>
      <c r="Y49" s="4">
        <f>SUM(Daman:Diu!Y49)</f>
        <v>0</v>
      </c>
      <c r="Z49" s="238">
        <f>SUM(Daman:Diu!Z49)</f>
        <v>0</v>
      </c>
      <c r="AA49" s="4">
        <f>SUM(Daman:Diu!AA49)</f>
        <v>0</v>
      </c>
      <c r="AB49" s="238">
        <f>SUM(Daman:Diu!AB49)</f>
        <v>0</v>
      </c>
      <c r="AC49" s="15"/>
    </row>
    <row r="50" spans="1:29">
      <c r="A50" s="32"/>
      <c r="B50" s="17" t="s">
        <v>33</v>
      </c>
      <c r="C50" s="493">
        <f>SUM(Daman:Diu!C50)</f>
        <v>0</v>
      </c>
      <c r="D50" s="20">
        <f>SUM(Daman:Diu!D50)</f>
        <v>0</v>
      </c>
      <c r="E50" s="493">
        <f>SUM(Daman:Diu!E50)</f>
        <v>0</v>
      </c>
      <c r="F50" s="20">
        <f>SUM(Daman:Diu!F50)</f>
        <v>0</v>
      </c>
      <c r="G50" s="249"/>
      <c r="H50" s="410"/>
      <c r="I50" s="4">
        <f>SUM(Daman:Diu!I50)</f>
        <v>0</v>
      </c>
      <c r="J50" s="20">
        <f>SUM(Daman:Diu!J50)</f>
        <v>0</v>
      </c>
      <c r="K50" s="4">
        <f>SUM(Daman:Diu!K50)</f>
        <v>0</v>
      </c>
      <c r="L50" s="238">
        <f>SUM(Daman:Diu!L50)</f>
        <v>0</v>
      </c>
      <c r="M50" s="4">
        <f>SUM(Daman:Diu!M50)</f>
        <v>0</v>
      </c>
      <c r="N50" s="238">
        <f>SUM(Daman:Diu!N50)</f>
        <v>0</v>
      </c>
      <c r="O50" s="389"/>
      <c r="P50" s="195">
        <f>SUM(Daman:Diu!P50)</f>
        <v>0</v>
      </c>
      <c r="Q50" s="262">
        <f>SUM(Daman:Diu!Q50)</f>
        <v>0</v>
      </c>
      <c r="R50" s="5">
        <f>SUM(Daman:Diu!R50)</f>
        <v>0</v>
      </c>
      <c r="S50" s="20">
        <f>SUM(Daman:Diu!S50)</f>
        <v>0</v>
      </c>
      <c r="T50" s="4">
        <f>SUM(Daman:Diu!T50)</f>
        <v>0</v>
      </c>
      <c r="U50" s="238">
        <f>SUM(Daman:Diu!U50)</f>
        <v>0</v>
      </c>
      <c r="V50" s="4">
        <f>SUM(Daman:Diu!V50)</f>
        <v>0</v>
      </c>
      <c r="W50" s="238">
        <f>SUM(Daman:Diu!W50)</f>
        <v>0</v>
      </c>
      <c r="X50" s="389"/>
      <c r="Y50" s="4">
        <f>SUM(Daman:Diu!Y50)</f>
        <v>0</v>
      </c>
      <c r="Z50" s="238">
        <f>SUM(Daman:Diu!Z50)</f>
        <v>0</v>
      </c>
      <c r="AA50" s="4">
        <f>SUM(Daman:Diu!AA50)</f>
        <v>0</v>
      </c>
      <c r="AB50" s="238">
        <f>SUM(Daman:Diu!AB50)</f>
        <v>0</v>
      </c>
      <c r="AC50" s="17"/>
    </row>
    <row r="51" spans="1:29">
      <c r="A51" s="32">
        <v>2.19</v>
      </c>
      <c r="B51" s="18" t="s">
        <v>71</v>
      </c>
      <c r="C51" s="493">
        <f>SUM(Daman:Diu!C51)</f>
        <v>0</v>
      </c>
      <c r="D51" s="20">
        <f>SUM(Daman:Diu!D51)</f>
        <v>0</v>
      </c>
      <c r="E51" s="493">
        <f>SUM(Daman:Diu!E51)</f>
        <v>0</v>
      </c>
      <c r="F51" s="20">
        <f>SUM(Daman:Diu!F51)</f>
        <v>0</v>
      </c>
      <c r="G51" s="250"/>
      <c r="H51" s="411"/>
      <c r="I51" s="4">
        <f>SUM(Daman:Diu!I51)</f>
        <v>0</v>
      </c>
      <c r="J51" s="20">
        <f>SUM(Daman:Diu!J51)</f>
        <v>0</v>
      </c>
      <c r="K51" s="4">
        <f>SUM(Daman:Diu!K51)</f>
        <v>0</v>
      </c>
      <c r="L51" s="238">
        <f>SUM(Daman:Diu!L51)</f>
        <v>0</v>
      </c>
      <c r="M51" s="4">
        <f>SUM(Daman:Diu!M51)</f>
        <v>0</v>
      </c>
      <c r="N51" s="238">
        <f>SUM(Daman:Diu!N51)</f>
        <v>0</v>
      </c>
      <c r="O51" s="385">
        <v>3</v>
      </c>
      <c r="P51" s="195">
        <f>SUM(Daman:Diu!P51)</f>
        <v>0</v>
      </c>
      <c r="Q51" s="262">
        <f>SUM(Daman:Diu!Q51)</f>
        <v>0</v>
      </c>
      <c r="R51" s="5">
        <f>SUM(Daman:Diu!R51)</f>
        <v>0</v>
      </c>
      <c r="S51" s="20">
        <f>SUM(Daman:Diu!S51)</f>
        <v>0</v>
      </c>
      <c r="T51" s="4">
        <f>SUM(Daman:Diu!T51)</f>
        <v>0</v>
      </c>
      <c r="U51" s="238">
        <f>SUM(Daman:Diu!U51)</f>
        <v>0</v>
      </c>
      <c r="V51" s="4">
        <f>SUM(Daman:Diu!V51)</f>
        <v>0</v>
      </c>
      <c r="W51" s="238">
        <f>SUM(Daman:Diu!W51)</f>
        <v>0</v>
      </c>
      <c r="X51" s="385">
        <v>3</v>
      </c>
      <c r="Y51" s="4">
        <f>SUM(Daman:Diu!Y51)</f>
        <v>0</v>
      </c>
      <c r="Z51" s="238">
        <f>SUM(Daman:Diu!Z51)</f>
        <v>0</v>
      </c>
      <c r="AA51" s="4">
        <f>SUM(Daman:Diu!AA51)</f>
        <v>0</v>
      </c>
      <c r="AB51" s="238">
        <f>SUM(Daman:Diu!AB51)</f>
        <v>0</v>
      </c>
      <c r="AC51" s="18"/>
    </row>
    <row r="52" spans="1:29">
      <c r="A52" s="32">
        <f t="shared" ref="A52:A54" si="1">+A51+0.01</f>
        <v>2.1999999999999997</v>
      </c>
      <c r="B52" s="18" t="s">
        <v>72</v>
      </c>
      <c r="C52" s="493">
        <f>SUM(Daman:Diu!C52)</f>
        <v>0</v>
      </c>
      <c r="D52" s="20">
        <f>SUM(Daman:Diu!D52)</f>
        <v>0</v>
      </c>
      <c r="E52" s="493">
        <f>SUM(Daman:Diu!E52)</f>
        <v>0</v>
      </c>
      <c r="F52" s="20">
        <f>SUM(Daman:Diu!F52)</f>
        <v>0</v>
      </c>
      <c r="G52" s="250"/>
      <c r="H52" s="411"/>
      <c r="I52" s="4">
        <f>SUM(Daman:Diu!I52)</f>
        <v>0</v>
      </c>
      <c r="J52" s="20">
        <f>SUM(Daman:Diu!J52)</f>
        <v>0</v>
      </c>
      <c r="K52" s="4">
        <f>SUM(Daman:Diu!K52)</f>
        <v>0</v>
      </c>
      <c r="L52" s="238">
        <f>SUM(Daman:Diu!L52)</f>
        <v>0</v>
      </c>
      <c r="M52" s="4">
        <f>SUM(Daman:Diu!M52)</f>
        <v>0</v>
      </c>
      <c r="N52" s="238">
        <f>SUM(Daman:Diu!N52)</f>
        <v>0</v>
      </c>
      <c r="O52" s="385">
        <v>3.5</v>
      </c>
      <c r="P52" s="195">
        <f>SUM(Daman:Diu!P52)</f>
        <v>0</v>
      </c>
      <c r="Q52" s="262">
        <f>SUM(Daman:Diu!Q52)</f>
        <v>0</v>
      </c>
      <c r="R52" s="5">
        <f>SUM(Daman:Diu!R52)</f>
        <v>0</v>
      </c>
      <c r="S52" s="20">
        <f>SUM(Daman:Diu!S52)</f>
        <v>0</v>
      </c>
      <c r="T52" s="4">
        <f>SUM(Daman:Diu!T52)</f>
        <v>0</v>
      </c>
      <c r="U52" s="238">
        <f>SUM(Daman:Diu!U52)</f>
        <v>0</v>
      </c>
      <c r="V52" s="4">
        <f>SUM(Daman:Diu!V52)</f>
        <v>0</v>
      </c>
      <c r="W52" s="238">
        <f>SUM(Daman:Diu!W52)</f>
        <v>0</v>
      </c>
      <c r="X52" s="385">
        <v>3.5</v>
      </c>
      <c r="Y52" s="4">
        <f>SUM(Daman:Diu!Y52)</f>
        <v>0</v>
      </c>
      <c r="Z52" s="238">
        <f>SUM(Daman:Diu!Z52)</f>
        <v>0</v>
      </c>
      <c r="AA52" s="4">
        <f>SUM(Daman:Diu!AA52)</f>
        <v>0</v>
      </c>
      <c r="AB52" s="238">
        <f>SUM(Daman:Diu!AB52)</f>
        <v>0</v>
      </c>
      <c r="AC52" s="18"/>
    </row>
    <row r="53" spans="1:29">
      <c r="A53" s="32">
        <f t="shared" si="1"/>
        <v>2.2099999999999995</v>
      </c>
      <c r="B53" s="18" t="s">
        <v>73</v>
      </c>
      <c r="C53" s="493">
        <f>SUM(Daman:Diu!C53)</f>
        <v>0</v>
      </c>
      <c r="D53" s="20">
        <f>SUM(Daman:Diu!D53)</f>
        <v>0</v>
      </c>
      <c r="E53" s="493">
        <f>SUM(Daman:Diu!E53)</f>
        <v>0</v>
      </c>
      <c r="F53" s="20">
        <f>SUM(Daman:Diu!F53)</f>
        <v>0</v>
      </c>
      <c r="G53" s="250"/>
      <c r="H53" s="411"/>
      <c r="I53" s="4">
        <f>SUM(Daman:Diu!I53)</f>
        <v>0</v>
      </c>
      <c r="J53" s="20">
        <f>SUM(Daman:Diu!J53)</f>
        <v>0</v>
      </c>
      <c r="K53" s="4">
        <f>SUM(Daman:Diu!K53)</f>
        <v>0</v>
      </c>
      <c r="L53" s="238">
        <f>SUM(Daman:Diu!L53)</f>
        <v>0</v>
      </c>
      <c r="M53" s="4">
        <f>SUM(Daman:Diu!M53)</f>
        <v>0</v>
      </c>
      <c r="N53" s="238">
        <f>SUM(Daman:Diu!N53)</f>
        <v>0</v>
      </c>
      <c r="O53" s="385">
        <v>0.75</v>
      </c>
      <c r="P53" s="195">
        <f>SUM(Daman:Diu!P53)</f>
        <v>0</v>
      </c>
      <c r="Q53" s="262">
        <f>SUM(Daman:Diu!Q53)</f>
        <v>0</v>
      </c>
      <c r="R53" s="5">
        <f>SUM(Daman:Diu!R53)</f>
        <v>0</v>
      </c>
      <c r="S53" s="20">
        <f>SUM(Daman:Diu!S53)</f>
        <v>0</v>
      </c>
      <c r="T53" s="4">
        <f>SUM(Daman:Diu!T53)</f>
        <v>0</v>
      </c>
      <c r="U53" s="238">
        <f>SUM(Daman:Diu!U53)</f>
        <v>0</v>
      </c>
      <c r="V53" s="4">
        <f>SUM(Daman:Diu!V53)</f>
        <v>0</v>
      </c>
      <c r="W53" s="238">
        <f>SUM(Daman:Diu!W53)</f>
        <v>0</v>
      </c>
      <c r="X53" s="385">
        <v>0.75</v>
      </c>
      <c r="Y53" s="4">
        <f>SUM(Daman:Diu!Y53)</f>
        <v>0</v>
      </c>
      <c r="Z53" s="238">
        <f>SUM(Daman:Diu!Z53)</f>
        <v>0</v>
      </c>
      <c r="AA53" s="4">
        <f>SUM(Daman:Diu!AA53)</f>
        <v>0</v>
      </c>
      <c r="AB53" s="238">
        <f>SUM(Daman:Diu!AB53)</f>
        <v>0</v>
      </c>
      <c r="AC53" s="18"/>
    </row>
    <row r="54" spans="1:29">
      <c r="A54" s="32">
        <f t="shared" si="1"/>
        <v>2.2199999999999993</v>
      </c>
      <c r="B54" s="18" t="s">
        <v>37</v>
      </c>
      <c r="C54" s="493">
        <f>SUM(Daman:Diu!C54)</f>
        <v>0</v>
      </c>
      <c r="D54" s="20">
        <f>SUM(Daman:Diu!D54)</f>
        <v>0</v>
      </c>
      <c r="E54" s="493">
        <f>SUM(Daman:Diu!E54)</f>
        <v>0</v>
      </c>
      <c r="F54" s="20">
        <f>SUM(Daman:Diu!F54)</f>
        <v>0</v>
      </c>
      <c r="G54" s="250"/>
      <c r="H54" s="411"/>
      <c r="I54" s="4">
        <f>SUM(Daman:Diu!I54)</f>
        <v>0</v>
      </c>
      <c r="J54" s="20">
        <f>SUM(Daman:Diu!J54)</f>
        <v>0</v>
      </c>
      <c r="K54" s="4">
        <f>SUM(Daman:Diu!K54)</f>
        <v>0</v>
      </c>
      <c r="L54" s="238">
        <f>SUM(Daman:Diu!L54)</f>
        <v>0</v>
      </c>
      <c r="M54" s="4">
        <f>SUM(Daman:Diu!M54)</f>
        <v>0</v>
      </c>
      <c r="N54" s="238">
        <f>SUM(Daman:Diu!N54)</f>
        <v>0</v>
      </c>
      <c r="O54" s="390"/>
      <c r="P54" s="195">
        <f>SUM(Daman:Diu!P54)</f>
        <v>0</v>
      </c>
      <c r="Q54" s="262">
        <f>SUM(Daman:Diu!Q54)</f>
        <v>0</v>
      </c>
      <c r="R54" s="5">
        <f>SUM(Daman:Diu!R54)</f>
        <v>0</v>
      </c>
      <c r="S54" s="20">
        <f>SUM(Daman:Diu!S54)</f>
        <v>0</v>
      </c>
      <c r="T54" s="4">
        <f>SUM(Daman:Diu!T54)</f>
        <v>0</v>
      </c>
      <c r="U54" s="238">
        <f>SUM(Daman:Diu!U54)</f>
        <v>0</v>
      </c>
      <c r="V54" s="4">
        <f>SUM(Daman:Diu!V54)</f>
        <v>0</v>
      </c>
      <c r="W54" s="238">
        <f>SUM(Daman:Diu!W54)</f>
        <v>0</v>
      </c>
      <c r="X54" s="390"/>
      <c r="Y54" s="4">
        <f>SUM(Daman:Diu!Y54)</f>
        <v>0</v>
      </c>
      <c r="Z54" s="238">
        <f>SUM(Daman:Diu!Z54)</f>
        <v>0</v>
      </c>
      <c r="AA54" s="4">
        <f>SUM(Daman:Diu!AA54)</f>
        <v>0</v>
      </c>
      <c r="AB54" s="238">
        <f>SUM(Daman:Diu!AB54)</f>
        <v>0</v>
      </c>
      <c r="AC54" s="18"/>
    </row>
    <row r="55" spans="1:29" s="278" customFormat="1">
      <c r="A55" s="270"/>
      <c r="B55" s="296" t="s">
        <v>74</v>
      </c>
      <c r="C55" s="493">
        <f>SUM(Daman:Diu!C55)</f>
        <v>0</v>
      </c>
      <c r="D55" s="20">
        <f>SUM(Daman:Diu!D55)</f>
        <v>0</v>
      </c>
      <c r="E55" s="493">
        <f>SUM(Daman:Diu!E55)</f>
        <v>0</v>
      </c>
      <c r="F55" s="20">
        <f>SUM(Daman:Diu!F55)</f>
        <v>0</v>
      </c>
      <c r="G55" s="297"/>
      <c r="H55" s="412"/>
      <c r="I55" s="274">
        <f>SUM(Daman:Diu!I55)</f>
        <v>0</v>
      </c>
      <c r="J55" s="273">
        <f>SUM(Daman:Diu!J55)</f>
        <v>0</v>
      </c>
      <c r="K55" s="274">
        <f>SUM(Daman:Diu!K55)</f>
        <v>0</v>
      </c>
      <c r="L55" s="275">
        <f>SUM(Daman:Diu!L55)</f>
        <v>0</v>
      </c>
      <c r="M55" s="274">
        <f>SUM(Daman:Diu!M55)</f>
        <v>0</v>
      </c>
      <c r="N55" s="275">
        <f>SUM(Daman:Diu!N55)</f>
        <v>0</v>
      </c>
      <c r="O55" s="391"/>
      <c r="P55" s="277">
        <f>SUM(Daman:Diu!P55)</f>
        <v>0</v>
      </c>
      <c r="Q55" s="270">
        <f>SUM(Daman:Diu!Q55)</f>
        <v>0</v>
      </c>
      <c r="R55" s="272">
        <f>SUM(Daman:Diu!R55)</f>
        <v>0</v>
      </c>
      <c r="S55" s="273">
        <f>SUM(Daman:Diu!S55)</f>
        <v>0</v>
      </c>
      <c r="T55" s="274">
        <f>SUM(Daman:Diu!T55)</f>
        <v>0</v>
      </c>
      <c r="U55" s="275">
        <f>SUM(Daman:Diu!U55)</f>
        <v>0</v>
      </c>
      <c r="V55" s="274">
        <f>SUM(Daman:Diu!V55)</f>
        <v>0</v>
      </c>
      <c r="W55" s="275">
        <f>SUM(Daman:Diu!W55)</f>
        <v>0</v>
      </c>
      <c r="X55" s="391"/>
      <c r="Y55" s="274">
        <f>SUM(Daman:Diu!Y55)</f>
        <v>0</v>
      </c>
      <c r="Z55" s="275">
        <f>SUM(Daman:Diu!Z55)</f>
        <v>0</v>
      </c>
      <c r="AA55" s="274">
        <f>SUM(Daman:Diu!AA55)</f>
        <v>0</v>
      </c>
      <c r="AB55" s="275">
        <f>SUM(Daman:Diu!AB55)</f>
        <v>0</v>
      </c>
      <c r="AC55" s="296"/>
    </row>
    <row r="56" spans="1:29">
      <c r="A56" s="32"/>
      <c r="B56" s="19" t="s">
        <v>75</v>
      </c>
      <c r="C56" s="493">
        <f>SUM(Daman:Diu!C56)</f>
        <v>0</v>
      </c>
      <c r="D56" s="20">
        <f>SUM(Daman:Diu!D56)</f>
        <v>0</v>
      </c>
      <c r="E56" s="493">
        <f>SUM(Daman:Diu!E56)</f>
        <v>0</v>
      </c>
      <c r="F56" s="20">
        <f>SUM(Daman:Diu!F56)</f>
        <v>0</v>
      </c>
      <c r="G56" s="251"/>
      <c r="H56" s="413"/>
      <c r="I56" s="4">
        <f>SUM(Daman:Diu!I56)</f>
        <v>0</v>
      </c>
      <c r="J56" s="20">
        <f>SUM(Daman:Diu!J56)</f>
        <v>0</v>
      </c>
      <c r="K56" s="4">
        <f>SUM(Daman:Diu!K56)</f>
        <v>0</v>
      </c>
      <c r="L56" s="238">
        <f>SUM(Daman:Diu!L56)</f>
        <v>0</v>
      </c>
      <c r="M56" s="4">
        <f>SUM(Daman:Diu!M56)</f>
        <v>0</v>
      </c>
      <c r="N56" s="238">
        <f>SUM(Daman:Diu!N56)</f>
        <v>0</v>
      </c>
      <c r="O56" s="389"/>
      <c r="P56" s="195">
        <f>SUM(Daman:Diu!P56)</f>
        <v>0</v>
      </c>
      <c r="Q56" s="262">
        <f>SUM(Daman:Diu!Q56)</f>
        <v>0</v>
      </c>
      <c r="R56" s="5">
        <f>SUM(Daman:Diu!R56)</f>
        <v>0</v>
      </c>
      <c r="S56" s="20">
        <f>SUM(Daman:Diu!S56)</f>
        <v>0</v>
      </c>
      <c r="T56" s="4">
        <f>SUM(Daman:Diu!T56)</f>
        <v>0</v>
      </c>
      <c r="U56" s="238">
        <f>SUM(Daman:Diu!U56)</f>
        <v>0</v>
      </c>
      <c r="V56" s="4">
        <f>SUM(Daman:Diu!V56)</f>
        <v>0</v>
      </c>
      <c r="W56" s="238">
        <f>SUM(Daman:Diu!W56)</f>
        <v>0</v>
      </c>
      <c r="X56" s="389"/>
      <c r="Y56" s="4">
        <f>SUM(Daman:Diu!Y56)</f>
        <v>0</v>
      </c>
      <c r="Z56" s="238">
        <f>SUM(Daman:Diu!Z56)</f>
        <v>0</v>
      </c>
      <c r="AA56" s="4">
        <f>SUM(Daman:Diu!AA56)</f>
        <v>0</v>
      </c>
      <c r="AB56" s="238">
        <f>SUM(Daman:Diu!AB56)</f>
        <v>0</v>
      </c>
      <c r="AC56" s="19"/>
    </row>
    <row r="57" spans="1:29">
      <c r="A57" s="32">
        <v>2.23</v>
      </c>
      <c r="B57" s="14" t="s">
        <v>76</v>
      </c>
      <c r="C57" s="493">
        <f>SUM(Daman:Diu!C57)</f>
        <v>0</v>
      </c>
      <c r="D57" s="20">
        <f>SUM(Daman:Diu!D57)</f>
        <v>0</v>
      </c>
      <c r="E57" s="493">
        <f>SUM(Daman:Diu!E57)</f>
        <v>0</v>
      </c>
      <c r="F57" s="20">
        <f>SUM(Daman:Diu!F57)</f>
        <v>0</v>
      </c>
      <c r="G57" s="247"/>
      <c r="H57" s="407"/>
      <c r="I57" s="4">
        <f>SUM(Daman:Diu!I57)</f>
        <v>0</v>
      </c>
      <c r="J57" s="20">
        <f>SUM(Daman:Diu!J57)</f>
        <v>0</v>
      </c>
      <c r="K57" s="4">
        <f>SUM(Daman:Diu!K57)</f>
        <v>0</v>
      </c>
      <c r="L57" s="238">
        <f>SUM(Daman:Diu!L57)</f>
        <v>0</v>
      </c>
      <c r="M57" s="4">
        <f>SUM(Daman:Diu!M57)</f>
        <v>0</v>
      </c>
      <c r="N57" s="238">
        <f>SUM(Daman:Diu!N57)</f>
        <v>0</v>
      </c>
      <c r="O57" s="385">
        <v>18</v>
      </c>
      <c r="P57" s="195">
        <f>SUM(Daman:Diu!P57)</f>
        <v>0</v>
      </c>
      <c r="Q57" s="262">
        <f>SUM(Daman:Diu!Q57)</f>
        <v>0</v>
      </c>
      <c r="R57" s="5">
        <f>SUM(Daman:Diu!R57)</f>
        <v>0</v>
      </c>
      <c r="S57" s="20">
        <f>SUM(Daman:Diu!S57)</f>
        <v>0</v>
      </c>
      <c r="T57" s="4">
        <f>SUM(Daman:Diu!T57)</f>
        <v>0</v>
      </c>
      <c r="U57" s="238">
        <f>SUM(Daman:Diu!U57)</f>
        <v>0</v>
      </c>
      <c r="V57" s="4">
        <f>SUM(Daman:Diu!V57)</f>
        <v>0</v>
      </c>
      <c r="W57" s="238">
        <f>SUM(Daman:Diu!W57)</f>
        <v>0</v>
      </c>
      <c r="X57" s="385">
        <v>18</v>
      </c>
      <c r="Y57" s="4">
        <f>SUM(Daman:Diu!Y57)</f>
        <v>0</v>
      </c>
      <c r="Z57" s="238">
        <f>SUM(Daman:Diu!Z57)</f>
        <v>0</v>
      </c>
      <c r="AA57" s="4">
        <f>SUM(Daman:Diu!AA57)</f>
        <v>0</v>
      </c>
      <c r="AB57" s="238">
        <f>SUM(Daman:Diu!AB57)</f>
        <v>0</v>
      </c>
      <c r="AC57" s="14"/>
    </row>
    <row r="58" spans="1:29">
      <c r="A58" s="32">
        <f t="shared" ref="A58:A78" si="2">+A57+0.01</f>
        <v>2.2399999999999998</v>
      </c>
      <c r="B58" s="14" t="s">
        <v>41</v>
      </c>
      <c r="C58" s="493">
        <f>SUM(Daman:Diu!C58)</f>
        <v>0</v>
      </c>
      <c r="D58" s="20">
        <f>SUM(Daman:Diu!D58)</f>
        <v>0</v>
      </c>
      <c r="E58" s="493">
        <f>SUM(Daman:Diu!E58)</f>
        <v>0</v>
      </c>
      <c r="F58" s="20">
        <f>SUM(Daman:Diu!F58)</f>
        <v>0</v>
      </c>
      <c r="G58" s="247"/>
      <c r="H58" s="407"/>
      <c r="I58" s="4">
        <f>SUM(Daman:Diu!I58)</f>
        <v>0</v>
      </c>
      <c r="J58" s="20">
        <f>SUM(Daman:Diu!J58)</f>
        <v>0</v>
      </c>
      <c r="K58" s="4">
        <f>SUM(Daman:Diu!K58)</f>
        <v>0</v>
      </c>
      <c r="L58" s="238">
        <f>SUM(Daman:Diu!L58)</f>
        <v>0</v>
      </c>
      <c r="M58" s="4">
        <f>SUM(Daman:Diu!M58)</f>
        <v>0</v>
      </c>
      <c r="N58" s="238">
        <f>SUM(Daman:Diu!N58)</f>
        <v>0</v>
      </c>
      <c r="O58" s="385">
        <v>1.2</v>
      </c>
      <c r="P58" s="195">
        <f>SUM(Daman:Diu!P58)</f>
        <v>0</v>
      </c>
      <c r="Q58" s="262">
        <f>SUM(Daman:Diu!Q58)</f>
        <v>0</v>
      </c>
      <c r="R58" s="5">
        <f>SUM(Daman:Diu!R58)</f>
        <v>0</v>
      </c>
      <c r="S58" s="20">
        <f>SUM(Daman:Diu!S58)</f>
        <v>0</v>
      </c>
      <c r="T58" s="4">
        <f>SUM(Daman:Diu!T58)</f>
        <v>0</v>
      </c>
      <c r="U58" s="238">
        <f>SUM(Daman:Diu!U58)</f>
        <v>0</v>
      </c>
      <c r="V58" s="4">
        <f>SUM(Daman:Diu!V58)</f>
        <v>0</v>
      </c>
      <c r="W58" s="238">
        <f>SUM(Daman:Diu!W58)</f>
        <v>0</v>
      </c>
      <c r="X58" s="385">
        <v>1.2</v>
      </c>
      <c r="Y58" s="4">
        <f>SUM(Daman:Diu!Y58)</f>
        <v>0</v>
      </c>
      <c r="Z58" s="238">
        <f>SUM(Daman:Diu!Z58)</f>
        <v>0</v>
      </c>
      <c r="AA58" s="4">
        <f>SUM(Daman:Diu!AA58)</f>
        <v>0</v>
      </c>
      <c r="AB58" s="238">
        <f>SUM(Daman:Diu!AB58)</f>
        <v>0</v>
      </c>
      <c r="AC58" s="14"/>
    </row>
    <row r="59" spans="1:29" ht="28.5">
      <c r="A59" s="32">
        <f t="shared" si="2"/>
        <v>2.2499999999999996</v>
      </c>
      <c r="B59" s="7" t="s">
        <v>77</v>
      </c>
      <c r="C59" s="493">
        <f>SUM(Daman:Diu!C59)</f>
        <v>0</v>
      </c>
      <c r="D59" s="20">
        <f>SUM(Daman:Diu!D59)</f>
        <v>0</v>
      </c>
      <c r="E59" s="493">
        <f>SUM(Daman:Diu!E59)</f>
        <v>0</v>
      </c>
      <c r="F59" s="20">
        <f>SUM(Daman:Diu!F59)</f>
        <v>0</v>
      </c>
      <c r="G59" s="242"/>
      <c r="H59" s="401"/>
      <c r="I59" s="4">
        <f>SUM(Daman:Diu!I59)</f>
        <v>0</v>
      </c>
      <c r="J59" s="20">
        <f>SUM(Daman:Diu!J59)</f>
        <v>0</v>
      </c>
      <c r="K59" s="4">
        <f>SUM(Daman:Diu!K59)</f>
        <v>0</v>
      </c>
      <c r="L59" s="238">
        <f>SUM(Daman:Diu!L59)</f>
        <v>0</v>
      </c>
      <c r="M59" s="4">
        <f>SUM(Daman:Diu!M59)</f>
        <v>0</v>
      </c>
      <c r="N59" s="238">
        <f>SUM(Daman:Diu!N59)</f>
        <v>0</v>
      </c>
      <c r="O59" s="385">
        <v>1</v>
      </c>
      <c r="P59" s="195">
        <f>SUM(Daman:Diu!P59)</f>
        <v>0</v>
      </c>
      <c r="Q59" s="262">
        <f>SUM(Daman:Diu!Q59)</f>
        <v>0</v>
      </c>
      <c r="R59" s="5">
        <f>SUM(Daman:Diu!R59)</f>
        <v>0</v>
      </c>
      <c r="S59" s="20">
        <f>SUM(Daman:Diu!S59)</f>
        <v>0</v>
      </c>
      <c r="T59" s="4">
        <f>SUM(Daman:Diu!T59)</f>
        <v>0</v>
      </c>
      <c r="U59" s="238">
        <f>SUM(Daman:Diu!U59)</f>
        <v>0</v>
      </c>
      <c r="V59" s="4">
        <f>SUM(Daman:Diu!V59)</f>
        <v>0</v>
      </c>
      <c r="W59" s="238">
        <f>SUM(Daman:Diu!W59)</f>
        <v>0</v>
      </c>
      <c r="X59" s="385">
        <v>1</v>
      </c>
      <c r="Y59" s="4">
        <f>SUM(Daman:Diu!Y59)</f>
        <v>0</v>
      </c>
      <c r="Z59" s="238">
        <f>SUM(Daman:Diu!Z59)</f>
        <v>0</v>
      </c>
      <c r="AA59" s="4">
        <f>SUM(Daman:Diu!AA59)</f>
        <v>0</v>
      </c>
      <c r="AB59" s="238">
        <f>SUM(Daman:Diu!AB59)</f>
        <v>0</v>
      </c>
      <c r="AC59" s="7"/>
    </row>
    <row r="60" spans="1:29">
      <c r="A60" s="32">
        <f t="shared" si="2"/>
        <v>2.2599999999999993</v>
      </c>
      <c r="B60" s="14" t="s">
        <v>78</v>
      </c>
      <c r="C60" s="493">
        <f>SUM(Daman:Diu!C60)</f>
        <v>0</v>
      </c>
      <c r="D60" s="20">
        <f>SUM(Daman:Diu!D60)</f>
        <v>0</v>
      </c>
      <c r="E60" s="493">
        <f>SUM(Daman:Diu!E60)</f>
        <v>0</v>
      </c>
      <c r="F60" s="20">
        <f>SUM(Daman:Diu!F60)</f>
        <v>0</v>
      </c>
      <c r="G60" s="247"/>
      <c r="H60" s="407"/>
      <c r="I60" s="4">
        <f>SUM(Daman:Diu!I60)</f>
        <v>0</v>
      </c>
      <c r="J60" s="20">
        <f>SUM(Daman:Diu!J60)</f>
        <v>0</v>
      </c>
      <c r="K60" s="4">
        <f>SUM(Daman:Diu!K60)</f>
        <v>0</v>
      </c>
      <c r="L60" s="238">
        <f>SUM(Daman:Diu!L60)</f>
        <v>0</v>
      </c>
      <c r="M60" s="4">
        <f>SUM(Daman:Diu!M60)</f>
        <v>0</v>
      </c>
      <c r="N60" s="238">
        <f>SUM(Daman:Diu!N60)</f>
        <v>0</v>
      </c>
      <c r="O60" s="387"/>
      <c r="P60" s="195">
        <f>SUM(Daman:Diu!P60)</f>
        <v>0</v>
      </c>
      <c r="Q60" s="262">
        <f>SUM(Daman:Diu!Q60)</f>
        <v>0</v>
      </c>
      <c r="R60" s="5">
        <f>SUM(Daman:Diu!R60)</f>
        <v>0</v>
      </c>
      <c r="S60" s="20">
        <f>SUM(Daman:Diu!S60)</f>
        <v>0</v>
      </c>
      <c r="T60" s="4">
        <f>SUM(Daman:Diu!T60)</f>
        <v>0</v>
      </c>
      <c r="U60" s="238">
        <f>SUM(Daman:Diu!U60)</f>
        <v>0</v>
      </c>
      <c r="V60" s="4">
        <f>SUM(Daman:Diu!V60)</f>
        <v>0</v>
      </c>
      <c r="W60" s="238">
        <f>SUM(Daman:Diu!W60)</f>
        <v>0</v>
      </c>
      <c r="X60" s="387"/>
      <c r="Y60" s="4">
        <f>SUM(Daman:Diu!Y60)</f>
        <v>0</v>
      </c>
      <c r="Z60" s="238">
        <f>SUM(Daman:Diu!Z60)</f>
        <v>0</v>
      </c>
      <c r="AA60" s="4">
        <f>SUM(Daman:Diu!AA60)</f>
        <v>0</v>
      </c>
      <c r="AB60" s="238">
        <f>SUM(Daman:Diu!AB60)</f>
        <v>0</v>
      </c>
      <c r="AC60" s="14"/>
    </row>
    <row r="61" spans="1:29">
      <c r="A61" s="32" t="s">
        <v>44</v>
      </c>
      <c r="B61" s="7" t="s">
        <v>79</v>
      </c>
      <c r="C61" s="493">
        <f>SUM(Daman:Diu!C61)</f>
        <v>0</v>
      </c>
      <c r="D61" s="20">
        <f>SUM(Daman:Diu!D61)</f>
        <v>0</v>
      </c>
      <c r="E61" s="493">
        <f>SUM(Daman:Diu!E61)</f>
        <v>0</v>
      </c>
      <c r="F61" s="20">
        <f>SUM(Daman:Diu!F61)</f>
        <v>0</v>
      </c>
      <c r="G61" s="242"/>
      <c r="H61" s="401"/>
      <c r="I61" s="4">
        <f>SUM(Daman:Diu!I61)</f>
        <v>0</v>
      </c>
      <c r="J61" s="20">
        <f>SUM(Daman:Diu!J61)</f>
        <v>0</v>
      </c>
      <c r="K61" s="4">
        <f>SUM(Daman:Diu!K61)</f>
        <v>0</v>
      </c>
      <c r="L61" s="238">
        <f>SUM(Daman:Diu!L61)</f>
        <v>0</v>
      </c>
      <c r="M61" s="4">
        <f>SUM(Daman:Diu!M61)</f>
        <v>0</v>
      </c>
      <c r="N61" s="238">
        <f>SUM(Daman:Diu!N61)</f>
        <v>0</v>
      </c>
      <c r="O61" s="382">
        <v>3</v>
      </c>
      <c r="P61" s="195">
        <f>SUM(Daman:Diu!P61)</f>
        <v>0</v>
      </c>
      <c r="Q61" s="262">
        <f>SUM(Daman:Diu!Q61)</f>
        <v>0</v>
      </c>
      <c r="R61" s="5">
        <f>SUM(Daman:Diu!R61)</f>
        <v>0</v>
      </c>
      <c r="S61" s="20">
        <f>SUM(Daman:Diu!S61)</f>
        <v>0</v>
      </c>
      <c r="T61" s="4">
        <f>SUM(Daman:Diu!T61)</f>
        <v>0</v>
      </c>
      <c r="U61" s="238">
        <f>SUM(Daman:Diu!U61)</f>
        <v>0</v>
      </c>
      <c r="V61" s="4">
        <f>SUM(Daman:Diu!V61)</f>
        <v>0</v>
      </c>
      <c r="W61" s="238">
        <f>SUM(Daman:Diu!W61)</f>
        <v>0</v>
      </c>
      <c r="X61" s="382">
        <v>3</v>
      </c>
      <c r="Y61" s="4">
        <f>SUM(Daman:Diu!Y61)</f>
        <v>0</v>
      </c>
      <c r="Z61" s="238">
        <f>SUM(Daman:Diu!Z61)</f>
        <v>0</v>
      </c>
      <c r="AA61" s="4">
        <f>SUM(Daman:Diu!AA61)</f>
        <v>0</v>
      </c>
      <c r="AB61" s="238">
        <f>SUM(Daman:Diu!AB61)</f>
        <v>0</v>
      </c>
      <c r="AC61" s="7"/>
    </row>
    <row r="62" spans="1:29" ht="28.5">
      <c r="A62" s="32" t="s">
        <v>46</v>
      </c>
      <c r="B62" s="7" t="s">
        <v>80</v>
      </c>
      <c r="C62" s="493">
        <f>SUM(Daman:Diu!C62)</f>
        <v>0</v>
      </c>
      <c r="D62" s="20">
        <f>SUM(Daman:Diu!D62)</f>
        <v>0</v>
      </c>
      <c r="E62" s="493">
        <f>SUM(Daman:Diu!E62)</f>
        <v>0</v>
      </c>
      <c r="F62" s="20">
        <f>SUM(Daman:Diu!F62)</f>
        <v>0</v>
      </c>
      <c r="G62" s="242"/>
      <c r="H62" s="401"/>
      <c r="I62" s="4">
        <f>SUM(Daman:Diu!I62)</f>
        <v>0</v>
      </c>
      <c r="J62" s="20">
        <f>SUM(Daman:Diu!J62)</f>
        <v>0</v>
      </c>
      <c r="K62" s="4">
        <f>SUM(Daman:Diu!K62)</f>
        <v>0</v>
      </c>
      <c r="L62" s="238">
        <f>SUM(Daman:Diu!L62)</f>
        <v>0</v>
      </c>
      <c r="M62" s="4">
        <f>SUM(Daman:Diu!M62)</f>
        <v>0</v>
      </c>
      <c r="N62" s="238">
        <f>SUM(Daman:Diu!N62)</f>
        <v>0</v>
      </c>
      <c r="O62" s="382">
        <v>3</v>
      </c>
      <c r="P62" s="195">
        <f>SUM(Daman:Diu!P62)</f>
        <v>0</v>
      </c>
      <c r="Q62" s="262">
        <f>SUM(Daman:Diu!Q62)</f>
        <v>0</v>
      </c>
      <c r="R62" s="5">
        <f>SUM(Daman:Diu!R62)</f>
        <v>0</v>
      </c>
      <c r="S62" s="20">
        <f>SUM(Daman:Diu!S62)</f>
        <v>0</v>
      </c>
      <c r="T62" s="4">
        <f>SUM(Daman:Diu!T62)</f>
        <v>0</v>
      </c>
      <c r="U62" s="238">
        <f>SUM(Daman:Diu!U62)</f>
        <v>0</v>
      </c>
      <c r="V62" s="4">
        <f>SUM(Daman:Diu!V62)</f>
        <v>0</v>
      </c>
      <c r="W62" s="238">
        <f>SUM(Daman:Diu!W62)</f>
        <v>0</v>
      </c>
      <c r="X62" s="382">
        <v>3</v>
      </c>
      <c r="Y62" s="4">
        <f>SUM(Daman:Diu!Y62)</f>
        <v>0</v>
      </c>
      <c r="Z62" s="238">
        <f>SUM(Daman:Diu!Z62)</f>
        <v>0</v>
      </c>
      <c r="AA62" s="4">
        <f>SUM(Daman:Diu!AA62)</f>
        <v>0</v>
      </c>
      <c r="AB62" s="238">
        <f>SUM(Daman:Diu!AB62)</f>
        <v>0</v>
      </c>
      <c r="AC62" s="7"/>
    </row>
    <row r="63" spans="1:29" ht="28.5">
      <c r="A63" s="32" t="s">
        <v>48</v>
      </c>
      <c r="B63" s="7" t="s">
        <v>81</v>
      </c>
      <c r="C63" s="493">
        <f>SUM(Daman:Diu!C63)</f>
        <v>0</v>
      </c>
      <c r="D63" s="20">
        <f>SUM(Daman:Diu!D63)</f>
        <v>0</v>
      </c>
      <c r="E63" s="493">
        <f>SUM(Daman:Diu!E63)</f>
        <v>0</v>
      </c>
      <c r="F63" s="20">
        <f>SUM(Daman:Diu!F63)</f>
        <v>0</v>
      </c>
      <c r="G63" s="242"/>
      <c r="H63" s="401"/>
      <c r="I63" s="4">
        <f>SUM(Daman:Diu!I63)</f>
        <v>0</v>
      </c>
      <c r="J63" s="20">
        <f>SUM(Daman:Diu!J63)</f>
        <v>0</v>
      </c>
      <c r="K63" s="4">
        <f>SUM(Daman:Diu!K63)</f>
        <v>0</v>
      </c>
      <c r="L63" s="238">
        <f>SUM(Daman:Diu!L63)</f>
        <v>0</v>
      </c>
      <c r="M63" s="4">
        <f>SUM(Daman:Diu!M63)</f>
        <v>0</v>
      </c>
      <c r="N63" s="238">
        <f>SUM(Daman:Diu!N63)</f>
        <v>0</v>
      </c>
      <c r="O63" s="387">
        <v>9.6000000000000014</v>
      </c>
      <c r="P63" s="195">
        <f>SUM(Daman:Diu!P63)</f>
        <v>0</v>
      </c>
      <c r="Q63" s="262">
        <f>SUM(Daman:Diu!Q63)</f>
        <v>0</v>
      </c>
      <c r="R63" s="5">
        <f>SUM(Daman:Diu!R63)</f>
        <v>0</v>
      </c>
      <c r="S63" s="20">
        <f>SUM(Daman:Diu!S63)</f>
        <v>0</v>
      </c>
      <c r="T63" s="4">
        <f>SUM(Daman:Diu!T63)</f>
        <v>0</v>
      </c>
      <c r="U63" s="238">
        <f>SUM(Daman:Diu!U63)</f>
        <v>0</v>
      </c>
      <c r="V63" s="4">
        <f>SUM(Daman:Diu!V63)</f>
        <v>0</v>
      </c>
      <c r="W63" s="238">
        <f>SUM(Daman:Diu!W63)</f>
        <v>0</v>
      </c>
      <c r="X63" s="387">
        <v>9.6000000000000014</v>
      </c>
      <c r="Y63" s="4">
        <f>SUM(Daman:Diu!Y63)</f>
        <v>0</v>
      </c>
      <c r="Z63" s="238">
        <f>SUM(Daman:Diu!Z63)</f>
        <v>0</v>
      </c>
      <c r="AA63" s="4">
        <f>SUM(Daman:Diu!AA63)</f>
        <v>0</v>
      </c>
      <c r="AB63" s="238">
        <f>SUM(Daman:Diu!AB63)</f>
        <v>0</v>
      </c>
      <c r="AC63" s="7"/>
    </row>
    <row r="64" spans="1:29" ht="42.75">
      <c r="A64" s="32" t="s">
        <v>50</v>
      </c>
      <c r="B64" s="7" t="s">
        <v>82</v>
      </c>
      <c r="C64" s="493">
        <f>SUM(Daman:Diu!C64)</f>
        <v>0</v>
      </c>
      <c r="D64" s="20">
        <f>SUM(Daman:Diu!D64)</f>
        <v>0</v>
      </c>
      <c r="E64" s="493">
        <f>SUM(Daman:Diu!E64)</f>
        <v>0</v>
      </c>
      <c r="F64" s="20">
        <f>SUM(Daman:Diu!F64)</f>
        <v>0</v>
      </c>
      <c r="G64" s="242"/>
      <c r="H64" s="401"/>
      <c r="I64" s="4">
        <f>SUM(Daman:Diu!I64)</f>
        <v>0</v>
      </c>
      <c r="J64" s="20">
        <f>SUM(Daman:Diu!J64)</f>
        <v>0</v>
      </c>
      <c r="K64" s="4">
        <f>SUM(Daman:Diu!K64)</f>
        <v>0</v>
      </c>
      <c r="L64" s="238">
        <f>SUM(Daman:Diu!L64)</f>
        <v>0</v>
      </c>
      <c r="M64" s="4">
        <f>SUM(Daman:Diu!M64)</f>
        <v>0</v>
      </c>
      <c r="N64" s="238">
        <f>SUM(Daman:Diu!N64)</f>
        <v>0</v>
      </c>
      <c r="O64" s="385">
        <v>2.88</v>
      </c>
      <c r="P64" s="195">
        <f>SUM(Daman:Diu!P64)</f>
        <v>0</v>
      </c>
      <c r="Q64" s="262">
        <f>SUM(Daman:Diu!Q64)</f>
        <v>0</v>
      </c>
      <c r="R64" s="5">
        <f>SUM(Daman:Diu!R64)</f>
        <v>0</v>
      </c>
      <c r="S64" s="20">
        <f>SUM(Daman:Diu!S64)</f>
        <v>0</v>
      </c>
      <c r="T64" s="4">
        <f>SUM(Daman:Diu!T64)</f>
        <v>0</v>
      </c>
      <c r="U64" s="238">
        <f>SUM(Daman:Diu!U64)</f>
        <v>0</v>
      </c>
      <c r="V64" s="4">
        <f>SUM(Daman:Diu!V64)</f>
        <v>0</v>
      </c>
      <c r="W64" s="238">
        <f>SUM(Daman:Diu!W64)</f>
        <v>0</v>
      </c>
      <c r="X64" s="385">
        <v>2.88</v>
      </c>
      <c r="Y64" s="4">
        <f>SUM(Daman:Diu!Y64)</f>
        <v>0</v>
      </c>
      <c r="Z64" s="238">
        <f>SUM(Daman:Diu!Z64)</f>
        <v>0</v>
      </c>
      <c r="AA64" s="4">
        <f>SUM(Daman:Diu!AA64)</f>
        <v>0</v>
      </c>
      <c r="AB64" s="238">
        <f>SUM(Daman:Diu!AB64)</f>
        <v>0</v>
      </c>
      <c r="AC64" s="7"/>
    </row>
    <row r="65" spans="1:29">
      <c r="A65" s="32" t="s">
        <v>52</v>
      </c>
      <c r="B65" s="7" t="s">
        <v>83</v>
      </c>
      <c r="C65" s="493">
        <f>SUM(Daman:Diu!C65)</f>
        <v>0</v>
      </c>
      <c r="D65" s="20">
        <f>SUM(Daman:Diu!D65)</f>
        <v>0</v>
      </c>
      <c r="E65" s="493">
        <f>SUM(Daman:Diu!E65)</f>
        <v>0</v>
      </c>
      <c r="F65" s="20">
        <f>SUM(Daman:Diu!F65)</f>
        <v>0</v>
      </c>
      <c r="G65" s="242"/>
      <c r="H65" s="401"/>
      <c r="I65" s="4">
        <f>SUM(Daman:Diu!I65)</f>
        <v>0</v>
      </c>
      <c r="J65" s="20">
        <f>SUM(Daman:Diu!J65)</f>
        <v>0</v>
      </c>
      <c r="K65" s="4">
        <f>SUM(Daman:Diu!K65)</f>
        <v>0</v>
      </c>
      <c r="L65" s="238">
        <f>SUM(Daman:Diu!L65)</f>
        <v>0</v>
      </c>
      <c r="M65" s="4">
        <f>SUM(Daman:Diu!M65)</f>
        <v>0</v>
      </c>
      <c r="N65" s="238">
        <f>SUM(Daman:Diu!N65)</f>
        <v>0</v>
      </c>
      <c r="O65" s="385">
        <v>1.5</v>
      </c>
      <c r="P65" s="195">
        <f>SUM(Daman:Diu!P65)</f>
        <v>0</v>
      </c>
      <c r="Q65" s="262">
        <f>SUM(Daman:Diu!Q65)</f>
        <v>0</v>
      </c>
      <c r="R65" s="5">
        <f>SUM(Daman:Diu!R65)</f>
        <v>0</v>
      </c>
      <c r="S65" s="20">
        <f>SUM(Daman:Diu!S65)</f>
        <v>0</v>
      </c>
      <c r="T65" s="4">
        <f>SUM(Daman:Diu!T65)</f>
        <v>0</v>
      </c>
      <c r="U65" s="238">
        <f>SUM(Daman:Diu!U65)</f>
        <v>0</v>
      </c>
      <c r="V65" s="4">
        <f>SUM(Daman:Diu!V65)</f>
        <v>0</v>
      </c>
      <c r="W65" s="238">
        <f>SUM(Daman:Diu!W65)</f>
        <v>0</v>
      </c>
      <c r="X65" s="385">
        <v>1.5</v>
      </c>
      <c r="Y65" s="4">
        <f>SUM(Daman:Diu!Y65)</f>
        <v>0</v>
      </c>
      <c r="Z65" s="238">
        <f>SUM(Daman:Diu!Z65)</f>
        <v>0</v>
      </c>
      <c r="AA65" s="4">
        <f>SUM(Daman:Diu!AA65)</f>
        <v>0</v>
      </c>
      <c r="AB65" s="238">
        <f>SUM(Daman:Diu!AB65)</f>
        <v>0</v>
      </c>
      <c r="AC65" s="7"/>
    </row>
    <row r="66" spans="1:29">
      <c r="A66" s="32" t="s">
        <v>54</v>
      </c>
      <c r="B66" s="7" t="s">
        <v>53</v>
      </c>
      <c r="C66" s="493">
        <f>SUM(Daman:Diu!C66)</f>
        <v>0</v>
      </c>
      <c r="D66" s="20">
        <f>SUM(Daman:Diu!D66)</f>
        <v>0</v>
      </c>
      <c r="E66" s="493">
        <f>SUM(Daman:Diu!E66)</f>
        <v>0</v>
      </c>
      <c r="F66" s="20">
        <f>SUM(Daman:Diu!F66)</f>
        <v>0</v>
      </c>
      <c r="G66" s="242"/>
      <c r="H66" s="401"/>
      <c r="I66" s="4">
        <f>SUM(Daman:Diu!I66)</f>
        <v>0</v>
      </c>
      <c r="J66" s="20">
        <f>SUM(Daman:Diu!J66)</f>
        <v>0</v>
      </c>
      <c r="K66" s="4">
        <f>SUM(Daman:Diu!K66)</f>
        <v>0</v>
      </c>
      <c r="L66" s="238">
        <f>SUM(Daman:Diu!L66)</f>
        <v>0</v>
      </c>
      <c r="M66" s="4">
        <f>SUM(Daman:Diu!M66)</f>
        <v>0</v>
      </c>
      <c r="N66" s="238">
        <f>SUM(Daman:Diu!N66)</f>
        <v>0</v>
      </c>
      <c r="O66" s="385">
        <v>1.2000000000000002</v>
      </c>
      <c r="P66" s="195">
        <f>SUM(Daman:Diu!P66)</f>
        <v>0</v>
      </c>
      <c r="Q66" s="262">
        <f>SUM(Daman:Diu!Q66)</f>
        <v>0</v>
      </c>
      <c r="R66" s="5">
        <f>SUM(Daman:Diu!R66)</f>
        <v>0</v>
      </c>
      <c r="S66" s="20">
        <f>SUM(Daman:Diu!S66)</f>
        <v>0</v>
      </c>
      <c r="T66" s="4">
        <f>SUM(Daman:Diu!T66)</f>
        <v>0</v>
      </c>
      <c r="U66" s="238">
        <f>SUM(Daman:Diu!U66)</f>
        <v>0</v>
      </c>
      <c r="V66" s="4">
        <f>SUM(Daman:Diu!V66)</f>
        <v>0</v>
      </c>
      <c r="W66" s="238">
        <f>SUM(Daman:Diu!W66)</f>
        <v>0</v>
      </c>
      <c r="X66" s="385">
        <v>1.2000000000000002</v>
      </c>
      <c r="Y66" s="4">
        <f>SUM(Daman:Diu!Y66)</f>
        <v>0</v>
      </c>
      <c r="Z66" s="238">
        <f>SUM(Daman:Diu!Z66)</f>
        <v>0</v>
      </c>
      <c r="AA66" s="4">
        <f>SUM(Daman:Diu!AA66)</f>
        <v>0</v>
      </c>
      <c r="AB66" s="238">
        <f>SUM(Daman:Diu!AB66)</f>
        <v>0</v>
      </c>
      <c r="AC66" s="7"/>
    </row>
    <row r="67" spans="1:29" ht="28.5">
      <c r="A67" s="32" t="s">
        <v>56</v>
      </c>
      <c r="B67" s="7" t="s">
        <v>84</v>
      </c>
      <c r="C67" s="493">
        <f>SUM(Daman:Diu!C67)</f>
        <v>0</v>
      </c>
      <c r="D67" s="20">
        <f>SUM(Daman:Diu!D67)</f>
        <v>0</v>
      </c>
      <c r="E67" s="493">
        <f>SUM(Daman:Diu!E67)</f>
        <v>0</v>
      </c>
      <c r="F67" s="20">
        <f>SUM(Daman:Diu!F67)</f>
        <v>0</v>
      </c>
      <c r="G67" s="242"/>
      <c r="H67" s="401"/>
      <c r="I67" s="4">
        <f>SUM(Daman:Diu!I67)</f>
        <v>0</v>
      </c>
      <c r="J67" s="20">
        <f>SUM(Daman:Diu!J67)</f>
        <v>0</v>
      </c>
      <c r="K67" s="4">
        <f>SUM(Daman:Diu!K67)</f>
        <v>0</v>
      </c>
      <c r="L67" s="238">
        <f>SUM(Daman:Diu!L67)</f>
        <v>0</v>
      </c>
      <c r="M67" s="4">
        <f>SUM(Daman:Diu!M67)</f>
        <v>0</v>
      </c>
      <c r="N67" s="238">
        <f>SUM(Daman:Diu!N67)</f>
        <v>0</v>
      </c>
      <c r="O67" s="385">
        <v>1.2000000000000002</v>
      </c>
      <c r="P67" s="195">
        <f>SUM(Daman:Diu!P67)</f>
        <v>0</v>
      </c>
      <c r="Q67" s="262">
        <f>SUM(Daman:Diu!Q67)</f>
        <v>0</v>
      </c>
      <c r="R67" s="5">
        <f>SUM(Daman:Diu!R67)</f>
        <v>0</v>
      </c>
      <c r="S67" s="20">
        <f>SUM(Daman:Diu!S67)</f>
        <v>0</v>
      </c>
      <c r="T67" s="4">
        <f>SUM(Daman:Diu!T67)</f>
        <v>0</v>
      </c>
      <c r="U67" s="238">
        <f>SUM(Daman:Diu!U67)</f>
        <v>0</v>
      </c>
      <c r="V67" s="4">
        <f>SUM(Daman:Diu!V67)</f>
        <v>0</v>
      </c>
      <c r="W67" s="238">
        <f>SUM(Daman:Diu!W67)</f>
        <v>0</v>
      </c>
      <c r="X67" s="385">
        <v>1.2000000000000002</v>
      </c>
      <c r="Y67" s="4">
        <f>SUM(Daman:Diu!Y67)</f>
        <v>0</v>
      </c>
      <c r="Z67" s="238">
        <f>SUM(Daman:Diu!Z67)</f>
        <v>0</v>
      </c>
      <c r="AA67" s="4">
        <f>SUM(Daman:Diu!AA67)</f>
        <v>0</v>
      </c>
      <c r="AB67" s="238">
        <f>SUM(Daman:Diu!AB67)</f>
        <v>0</v>
      </c>
      <c r="AC67" s="7"/>
    </row>
    <row r="68" spans="1:29" ht="28.5">
      <c r="A68" s="32" t="s">
        <v>85</v>
      </c>
      <c r="B68" s="7" t="s">
        <v>86</v>
      </c>
      <c r="C68" s="493">
        <f>SUM(Daman:Diu!C68)</f>
        <v>0</v>
      </c>
      <c r="D68" s="20">
        <f>SUM(Daman:Diu!D68)</f>
        <v>0</v>
      </c>
      <c r="E68" s="493">
        <f>SUM(Daman:Diu!E68)</f>
        <v>0</v>
      </c>
      <c r="F68" s="20">
        <f>SUM(Daman:Diu!F68)</f>
        <v>0</v>
      </c>
      <c r="G68" s="242"/>
      <c r="H68" s="401"/>
      <c r="I68" s="4">
        <f>SUM(Daman:Diu!I68)</f>
        <v>0</v>
      </c>
      <c r="J68" s="20">
        <f>SUM(Daman:Diu!J68)</f>
        <v>0</v>
      </c>
      <c r="K68" s="4">
        <f>SUM(Daman:Diu!K68)</f>
        <v>0</v>
      </c>
      <c r="L68" s="238">
        <f>SUM(Daman:Diu!L68)</f>
        <v>0</v>
      </c>
      <c r="M68" s="4">
        <f>SUM(Daman:Diu!M68)</f>
        <v>0</v>
      </c>
      <c r="N68" s="238">
        <f>SUM(Daman:Diu!N68)</f>
        <v>0</v>
      </c>
      <c r="O68" s="385">
        <v>1.7999999999999998</v>
      </c>
      <c r="P68" s="195">
        <f>SUM(Daman:Diu!P68)</f>
        <v>0</v>
      </c>
      <c r="Q68" s="262">
        <f>SUM(Daman:Diu!Q68)</f>
        <v>0</v>
      </c>
      <c r="R68" s="5">
        <f>SUM(Daman:Diu!R68)</f>
        <v>0</v>
      </c>
      <c r="S68" s="20">
        <f>SUM(Daman:Diu!S68)</f>
        <v>0</v>
      </c>
      <c r="T68" s="4">
        <f>SUM(Daman:Diu!T68)</f>
        <v>0</v>
      </c>
      <c r="U68" s="238">
        <f>SUM(Daman:Diu!U68)</f>
        <v>0</v>
      </c>
      <c r="V68" s="4">
        <f>SUM(Daman:Diu!V68)</f>
        <v>0</v>
      </c>
      <c r="W68" s="238">
        <f>SUM(Daman:Diu!W68)</f>
        <v>0</v>
      </c>
      <c r="X68" s="385">
        <v>1.7999999999999998</v>
      </c>
      <c r="Y68" s="4">
        <f>SUM(Daman:Diu!Y68)</f>
        <v>0</v>
      </c>
      <c r="Z68" s="238">
        <f>SUM(Daman:Diu!Z68)</f>
        <v>0</v>
      </c>
      <c r="AA68" s="4">
        <f>SUM(Daman:Diu!AA68)</f>
        <v>0</v>
      </c>
      <c r="AB68" s="238">
        <f>SUM(Daman:Diu!AB68)</f>
        <v>0</v>
      </c>
      <c r="AC68" s="7"/>
    </row>
    <row r="69" spans="1:29">
      <c r="A69" s="32">
        <v>2.27</v>
      </c>
      <c r="B69" s="13" t="s">
        <v>87</v>
      </c>
      <c r="C69" s="493">
        <f>SUM(Daman:Diu!C69)</f>
        <v>0</v>
      </c>
      <c r="D69" s="20">
        <f>SUM(Daman:Diu!D69)</f>
        <v>0</v>
      </c>
      <c r="E69" s="493">
        <f>SUM(Daman:Diu!E69)</f>
        <v>0</v>
      </c>
      <c r="F69" s="20">
        <f>SUM(Daman:Diu!F69)</f>
        <v>0</v>
      </c>
      <c r="G69" s="246"/>
      <c r="H69" s="406"/>
      <c r="I69" s="4">
        <f>SUM(Daman:Diu!I69)</f>
        <v>0</v>
      </c>
      <c r="J69" s="20">
        <f>SUM(Daman:Diu!J69)</f>
        <v>0</v>
      </c>
      <c r="K69" s="4">
        <f>SUM(Daman:Diu!K69)</f>
        <v>0</v>
      </c>
      <c r="L69" s="238">
        <f>SUM(Daman:Diu!L69)</f>
        <v>0</v>
      </c>
      <c r="M69" s="4">
        <f>SUM(Daman:Diu!M69)</f>
        <v>0</v>
      </c>
      <c r="N69" s="238">
        <f>SUM(Daman:Diu!N69)</f>
        <v>0</v>
      </c>
      <c r="O69" s="385">
        <v>1</v>
      </c>
      <c r="P69" s="195">
        <f>SUM(Daman:Diu!P69)</f>
        <v>0</v>
      </c>
      <c r="Q69" s="262">
        <f>SUM(Daman:Diu!Q69)</f>
        <v>0</v>
      </c>
      <c r="R69" s="5">
        <f>SUM(Daman:Diu!R69)</f>
        <v>0</v>
      </c>
      <c r="S69" s="20">
        <f>SUM(Daman:Diu!S69)</f>
        <v>0</v>
      </c>
      <c r="T69" s="4">
        <f>SUM(Daman:Diu!T69)</f>
        <v>0</v>
      </c>
      <c r="U69" s="238">
        <f>SUM(Daman:Diu!U69)</f>
        <v>0</v>
      </c>
      <c r="V69" s="4">
        <f>SUM(Daman:Diu!V69)</f>
        <v>0</v>
      </c>
      <c r="W69" s="238">
        <f>SUM(Daman:Diu!W69)</f>
        <v>0</v>
      </c>
      <c r="X69" s="385">
        <v>1</v>
      </c>
      <c r="Y69" s="4">
        <f>SUM(Daman:Diu!Y69)</f>
        <v>0</v>
      </c>
      <c r="Z69" s="238">
        <f>SUM(Daman:Diu!Z69)</f>
        <v>0</v>
      </c>
      <c r="AA69" s="4">
        <f>SUM(Daman:Diu!AA69)</f>
        <v>0</v>
      </c>
      <c r="AB69" s="238">
        <f>SUM(Daman:Diu!AB69)</f>
        <v>0</v>
      </c>
      <c r="AC69" s="13"/>
    </row>
    <row r="70" spans="1:29" ht="28.5">
      <c r="A70" s="32">
        <f t="shared" si="2"/>
        <v>2.2799999999999998</v>
      </c>
      <c r="B70" s="13" t="s">
        <v>88</v>
      </c>
      <c r="C70" s="493">
        <f>SUM(Daman:Diu!C70)</f>
        <v>0</v>
      </c>
      <c r="D70" s="20">
        <f>SUM(Daman:Diu!D70)</f>
        <v>0</v>
      </c>
      <c r="E70" s="493">
        <f>SUM(Daman:Diu!E70)</f>
        <v>0</v>
      </c>
      <c r="F70" s="20">
        <f>SUM(Daman:Diu!F70)</f>
        <v>0</v>
      </c>
      <c r="G70" s="246"/>
      <c r="H70" s="406"/>
      <c r="I70" s="4">
        <f>SUM(Daman:Diu!I70)</f>
        <v>0</v>
      </c>
      <c r="J70" s="20">
        <f>SUM(Daman:Diu!J70)</f>
        <v>0</v>
      </c>
      <c r="K70" s="4">
        <f>SUM(Daman:Diu!K70)</f>
        <v>0</v>
      </c>
      <c r="L70" s="238">
        <f>SUM(Daman:Diu!L70)</f>
        <v>0</v>
      </c>
      <c r="M70" s="4">
        <f>SUM(Daman:Diu!M70)</f>
        <v>0</v>
      </c>
      <c r="N70" s="238">
        <f>SUM(Daman:Diu!N70)</f>
        <v>0</v>
      </c>
      <c r="O70" s="385">
        <v>1</v>
      </c>
      <c r="P70" s="195">
        <f>SUM(Daman:Diu!P70)</f>
        <v>0</v>
      </c>
      <c r="Q70" s="262">
        <f>SUM(Daman:Diu!Q70)</f>
        <v>0</v>
      </c>
      <c r="R70" s="5">
        <f>SUM(Daman:Diu!R70)</f>
        <v>0</v>
      </c>
      <c r="S70" s="20">
        <f>SUM(Daman:Diu!S70)</f>
        <v>0</v>
      </c>
      <c r="T70" s="4">
        <f>SUM(Daman:Diu!T70)</f>
        <v>0</v>
      </c>
      <c r="U70" s="238">
        <f>SUM(Daman:Diu!U70)</f>
        <v>0</v>
      </c>
      <c r="V70" s="4">
        <f>SUM(Daman:Diu!V70)</f>
        <v>0</v>
      </c>
      <c r="W70" s="238">
        <f>SUM(Daman:Diu!W70)</f>
        <v>0</v>
      </c>
      <c r="X70" s="385">
        <v>1</v>
      </c>
      <c r="Y70" s="4">
        <f>SUM(Daman:Diu!Y70)</f>
        <v>0</v>
      </c>
      <c r="Z70" s="238">
        <f>SUM(Daman:Diu!Z70)</f>
        <v>0</v>
      </c>
      <c r="AA70" s="4">
        <f>SUM(Daman:Diu!AA70)</f>
        <v>0</v>
      </c>
      <c r="AB70" s="238">
        <f>SUM(Daman:Diu!AB70)</f>
        <v>0</v>
      </c>
      <c r="AC70" s="13"/>
    </row>
    <row r="71" spans="1:29" ht="28.5">
      <c r="A71" s="32">
        <f t="shared" si="2"/>
        <v>2.2899999999999996</v>
      </c>
      <c r="B71" s="13" t="s">
        <v>89</v>
      </c>
      <c r="C71" s="493">
        <f>SUM(Daman:Diu!C71)</f>
        <v>0</v>
      </c>
      <c r="D71" s="20">
        <f>SUM(Daman:Diu!D71)</f>
        <v>0</v>
      </c>
      <c r="E71" s="493">
        <f>SUM(Daman:Diu!E71)</f>
        <v>0</v>
      </c>
      <c r="F71" s="20">
        <f>SUM(Daman:Diu!F71)</f>
        <v>0</v>
      </c>
      <c r="G71" s="246"/>
      <c r="H71" s="406"/>
      <c r="I71" s="4">
        <f>SUM(Daman:Diu!I71)</f>
        <v>0</v>
      </c>
      <c r="J71" s="20">
        <f>SUM(Daman:Diu!J71)</f>
        <v>0</v>
      </c>
      <c r="K71" s="4">
        <f>SUM(Daman:Diu!K71)</f>
        <v>0</v>
      </c>
      <c r="L71" s="238">
        <f>SUM(Daman:Diu!L71)</f>
        <v>0</v>
      </c>
      <c r="M71" s="4">
        <f>SUM(Daman:Diu!M71)</f>
        <v>0</v>
      </c>
      <c r="N71" s="238">
        <f>SUM(Daman:Diu!N71)</f>
        <v>0</v>
      </c>
      <c r="O71" s="385">
        <v>1.25</v>
      </c>
      <c r="P71" s="195">
        <f>SUM(Daman:Diu!P71)</f>
        <v>0</v>
      </c>
      <c r="Q71" s="262">
        <f>SUM(Daman:Diu!Q71)</f>
        <v>0</v>
      </c>
      <c r="R71" s="5">
        <f>SUM(Daman:Diu!R71)</f>
        <v>0</v>
      </c>
      <c r="S71" s="20">
        <f>SUM(Daman:Diu!S71)</f>
        <v>0</v>
      </c>
      <c r="T71" s="4">
        <f>SUM(Daman:Diu!T71)</f>
        <v>0</v>
      </c>
      <c r="U71" s="238">
        <f>SUM(Daman:Diu!U71)</f>
        <v>0</v>
      </c>
      <c r="V71" s="4">
        <f>SUM(Daman:Diu!V71)</f>
        <v>0</v>
      </c>
      <c r="W71" s="238">
        <f>SUM(Daman:Diu!W71)</f>
        <v>0</v>
      </c>
      <c r="X71" s="385">
        <v>1.25</v>
      </c>
      <c r="Y71" s="4">
        <f>SUM(Daman:Diu!Y71)</f>
        <v>0</v>
      </c>
      <c r="Z71" s="238">
        <f>SUM(Daman:Diu!Z71)</f>
        <v>0</v>
      </c>
      <c r="AA71" s="4">
        <f>SUM(Daman:Diu!AA71)</f>
        <v>0</v>
      </c>
      <c r="AB71" s="238">
        <f>SUM(Daman:Diu!AB71)</f>
        <v>0</v>
      </c>
      <c r="AC71" s="13"/>
    </row>
    <row r="72" spans="1:29">
      <c r="A72" s="32">
        <f t="shared" si="2"/>
        <v>2.2999999999999994</v>
      </c>
      <c r="B72" s="13" t="s">
        <v>90</v>
      </c>
      <c r="C72" s="493">
        <f>SUM(Daman:Diu!C72)</f>
        <v>0</v>
      </c>
      <c r="D72" s="20">
        <f>SUM(Daman:Diu!D72)</f>
        <v>0</v>
      </c>
      <c r="E72" s="493">
        <f>SUM(Daman:Diu!E72)</f>
        <v>0</v>
      </c>
      <c r="F72" s="20">
        <f>SUM(Daman:Diu!F72)</f>
        <v>0</v>
      </c>
      <c r="G72" s="246"/>
      <c r="H72" s="406"/>
      <c r="I72" s="4">
        <f>SUM(Daman:Diu!I72)</f>
        <v>0</v>
      </c>
      <c r="J72" s="20">
        <f>SUM(Daman:Diu!J72)</f>
        <v>0</v>
      </c>
      <c r="K72" s="4">
        <f>SUM(Daman:Diu!K72)</f>
        <v>0</v>
      </c>
      <c r="L72" s="238">
        <f>SUM(Daman:Diu!L72)</f>
        <v>0</v>
      </c>
      <c r="M72" s="4">
        <f>SUM(Daman:Diu!M72)</f>
        <v>0</v>
      </c>
      <c r="N72" s="238">
        <f>SUM(Daman:Diu!N72)</f>
        <v>0</v>
      </c>
      <c r="O72" s="385">
        <v>0.75</v>
      </c>
      <c r="P72" s="195">
        <f>SUM(Daman:Diu!P72)</f>
        <v>0</v>
      </c>
      <c r="Q72" s="262">
        <f>SUM(Daman:Diu!Q72)</f>
        <v>0</v>
      </c>
      <c r="R72" s="5">
        <f>SUM(Daman:Diu!R72)</f>
        <v>0</v>
      </c>
      <c r="S72" s="20">
        <f>SUM(Daman:Diu!S72)</f>
        <v>0</v>
      </c>
      <c r="T72" s="4">
        <f>SUM(Daman:Diu!T72)</f>
        <v>0</v>
      </c>
      <c r="U72" s="238">
        <f>SUM(Daman:Diu!U72)</f>
        <v>0</v>
      </c>
      <c r="V72" s="4">
        <f>SUM(Daman:Diu!V72)</f>
        <v>0</v>
      </c>
      <c r="W72" s="238">
        <f>SUM(Daman:Diu!W72)</f>
        <v>0</v>
      </c>
      <c r="X72" s="385">
        <v>0.75</v>
      </c>
      <c r="Y72" s="4">
        <f>SUM(Daman:Diu!Y72)</f>
        <v>0</v>
      </c>
      <c r="Z72" s="238">
        <f>SUM(Daman:Diu!Z72)</f>
        <v>0</v>
      </c>
      <c r="AA72" s="4">
        <f>SUM(Daman:Diu!AA72)</f>
        <v>0</v>
      </c>
      <c r="AB72" s="238">
        <f>SUM(Daman:Diu!AB72)</f>
        <v>0</v>
      </c>
      <c r="AC72" s="13"/>
    </row>
    <row r="73" spans="1:29">
      <c r="A73" s="32">
        <f t="shared" si="2"/>
        <v>2.3099999999999992</v>
      </c>
      <c r="B73" s="13" t="s">
        <v>91</v>
      </c>
      <c r="C73" s="493">
        <f>SUM(Daman:Diu!C73)</f>
        <v>0</v>
      </c>
      <c r="D73" s="20">
        <f>SUM(Daman:Diu!D73)</f>
        <v>0</v>
      </c>
      <c r="E73" s="493">
        <f>SUM(Daman:Diu!E73)</f>
        <v>0</v>
      </c>
      <c r="F73" s="20">
        <f>SUM(Daman:Diu!F73)</f>
        <v>0</v>
      </c>
      <c r="G73" s="246"/>
      <c r="H73" s="406"/>
      <c r="I73" s="4">
        <f>SUM(Daman:Diu!I73)</f>
        <v>0</v>
      </c>
      <c r="J73" s="20">
        <f>SUM(Daman:Diu!J73)</f>
        <v>0</v>
      </c>
      <c r="K73" s="4">
        <f>SUM(Daman:Diu!K73)</f>
        <v>0</v>
      </c>
      <c r="L73" s="238">
        <f>SUM(Daman:Diu!L73)</f>
        <v>0</v>
      </c>
      <c r="M73" s="4">
        <f>SUM(Daman:Diu!M73)</f>
        <v>0</v>
      </c>
      <c r="N73" s="238">
        <f>SUM(Daman:Diu!N73)</f>
        <v>0</v>
      </c>
      <c r="O73" s="385">
        <v>0.75</v>
      </c>
      <c r="P73" s="195">
        <f>SUM(Daman:Diu!P73)</f>
        <v>0</v>
      </c>
      <c r="Q73" s="262">
        <f>SUM(Daman:Diu!Q73)</f>
        <v>0</v>
      </c>
      <c r="R73" s="5">
        <f>SUM(Daman:Diu!R73)</f>
        <v>0</v>
      </c>
      <c r="S73" s="20">
        <f>SUM(Daman:Diu!S73)</f>
        <v>0</v>
      </c>
      <c r="T73" s="4">
        <f>SUM(Daman:Diu!T73)</f>
        <v>0</v>
      </c>
      <c r="U73" s="238">
        <f>SUM(Daman:Diu!U73)</f>
        <v>0</v>
      </c>
      <c r="V73" s="4">
        <f>SUM(Daman:Diu!V73)</f>
        <v>0</v>
      </c>
      <c r="W73" s="238">
        <f>SUM(Daman:Diu!W73)</f>
        <v>0</v>
      </c>
      <c r="X73" s="385">
        <v>0.75</v>
      </c>
      <c r="Y73" s="4">
        <f>SUM(Daman:Diu!Y73)</f>
        <v>0</v>
      </c>
      <c r="Z73" s="238">
        <f>SUM(Daman:Diu!Z73)</f>
        <v>0</v>
      </c>
      <c r="AA73" s="4">
        <f>SUM(Daman:Diu!AA73)</f>
        <v>0</v>
      </c>
      <c r="AB73" s="238">
        <f>SUM(Daman:Diu!AB73)</f>
        <v>0</v>
      </c>
      <c r="AC73" s="13"/>
    </row>
    <row r="74" spans="1:29">
      <c r="A74" s="32">
        <f t="shared" si="2"/>
        <v>2.319999999999999</v>
      </c>
      <c r="B74" s="13" t="s">
        <v>92</v>
      </c>
      <c r="C74" s="493">
        <f>SUM(Daman:Diu!C74)</f>
        <v>0</v>
      </c>
      <c r="D74" s="20">
        <f>SUM(Daman:Diu!D74)</f>
        <v>0</v>
      </c>
      <c r="E74" s="493">
        <f>SUM(Daman:Diu!E74)</f>
        <v>0</v>
      </c>
      <c r="F74" s="20">
        <f>SUM(Daman:Diu!F74)</f>
        <v>0</v>
      </c>
      <c r="G74" s="246"/>
      <c r="H74" s="406"/>
      <c r="I74" s="4">
        <f>SUM(Daman:Diu!I74)</f>
        <v>0</v>
      </c>
      <c r="J74" s="20">
        <f>SUM(Daman:Diu!J74)</f>
        <v>0</v>
      </c>
      <c r="K74" s="4">
        <f>SUM(Daman:Diu!K74)</f>
        <v>0</v>
      </c>
      <c r="L74" s="238">
        <f>SUM(Daman:Diu!L74)</f>
        <v>0</v>
      </c>
      <c r="M74" s="4">
        <f>SUM(Daman:Diu!M74)</f>
        <v>0</v>
      </c>
      <c r="N74" s="238">
        <f>SUM(Daman:Diu!N74)</f>
        <v>0</v>
      </c>
      <c r="O74" s="385">
        <v>0.2</v>
      </c>
      <c r="P74" s="195">
        <f>SUM(Daman:Diu!P74)</f>
        <v>0</v>
      </c>
      <c r="Q74" s="262">
        <f>SUM(Daman:Diu!Q74)</f>
        <v>0</v>
      </c>
      <c r="R74" s="5">
        <f>SUM(Daman:Diu!R74)</f>
        <v>0</v>
      </c>
      <c r="S74" s="20">
        <f>SUM(Daman:Diu!S74)</f>
        <v>0</v>
      </c>
      <c r="T74" s="4">
        <f>SUM(Daman:Diu!T74)</f>
        <v>0</v>
      </c>
      <c r="U74" s="238">
        <f>SUM(Daman:Diu!U74)</f>
        <v>0</v>
      </c>
      <c r="V74" s="4">
        <f>SUM(Daman:Diu!V74)</f>
        <v>0</v>
      </c>
      <c r="W74" s="238">
        <f>SUM(Daman:Diu!W74)</f>
        <v>0</v>
      </c>
      <c r="X74" s="385">
        <v>0.2</v>
      </c>
      <c r="Y74" s="4">
        <f>SUM(Daman:Diu!Y74)</f>
        <v>0</v>
      </c>
      <c r="Z74" s="238">
        <f>SUM(Daman:Diu!Z74)</f>
        <v>0</v>
      </c>
      <c r="AA74" s="4">
        <f>SUM(Daman:Diu!AA74)</f>
        <v>0</v>
      </c>
      <c r="AB74" s="238">
        <f>SUM(Daman:Diu!AB74)</f>
        <v>0</v>
      </c>
      <c r="AC74" s="13"/>
    </row>
    <row r="75" spans="1:29">
      <c r="A75" s="32">
        <f t="shared" si="2"/>
        <v>2.3299999999999987</v>
      </c>
      <c r="B75" s="13" t="s">
        <v>93</v>
      </c>
      <c r="C75" s="493">
        <f>SUM(Daman:Diu!C75)</f>
        <v>0</v>
      </c>
      <c r="D75" s="20">
        <f>SUM(Daman:Diu!D75)</f>
        <v>0</v>
      </c>
      <c r="E75" s="493">
        <f>SUM(Daman:Diu!E75)</f>
        <v>0</v>
      </c>
      <c r="F75" s="20">
        <f>SUM(Daman:Diu!F75)</f>
        <v>0</v>
      </c>
      <c r="G75" s="246"/>
      <c r="H75" s="406"/>
      <c r="I75" s="4">
        <f>SUM(Daman:Diu!I75)</f>
        <v>0</v>
      </c>
      <c r="J75" s="20">
        <f>SUM(Daman:Diu!J75)</f>
        <v>0</v>
      </c>
      <c r="K75" s="4">
        <f>SUM(Daman:Diu!K75)</f>
        <v>0</v>
      </c>
      <c r="L75" s="238">
        <f>SUM(Daman:Diu!L75)</f>
        <v>0</v>
      </c>
      <c r="M75" s="4">
        <f>SUM(Daman:Diu!M75)</f>
        <v>0</v>
      </c>
      <c r="N75" s="238">
        <f>SUM(Daman:Diu!N75)</f>
        <v>0</v>
      </c>
      <c r="O75" s="385">
        <v>0.2</v>
      </c>
      <c r="P75" s="195">
        <f>SUM(Daman:Diu!P75)</f>
        <v>0</v>
      </c>
      <c r="Q75" s="262">
        <f>SUM(Daman:Diu!Q75)</f>
        <v>0</v>
      </c>
      <c r="R75" s="5">
        <f>SUM(Daman:Diu!R75)</f>
        <v>0</v>
      </c>
      <c r="S75" s="20">
        <f>SUM(Daman:Diu!S75)</f>
        <v>0</v>
      </c>
      <c r="T75" s="4">
        <f>SUM(Daman:Diu!T75)</f>
        <v>0</v>
      </c>
      <c r="U75" s="238">
        <f>SUM(Daman:Diu!U75)</f>
        <v>0</v>
      </c>
      <c r="V75" s="4">
        <f>SUM(Daman:Diu!V75)</f>
        <v>0</v>
      </c>
      <c r="W75" s="238">
        <f>SUM(Daman:Diu!W75)</f>
        <v>0</v>
      </c>
      <c r="X75" s="385">
        <v>0.2</v>
      </c>
      <c r="Y75" s="4">
        <f>SUM(Daman:Diu!Y75)</f>
        <v>0</v>
      </c>
      <c r="Z75" s="238">
        <f>SUM(Daman:Diu!Z75)</f>
        <v>0</v>
      </c>
      <c r="AA75" s="4">
        <f>SUM(Daman:Diu!AA75)</f>
        <v>0</v>
      </c>
      <c r="AB75" s="238">
        <f>SUM(Daman:Diu!AB75)</f>
        <v>0</v>
      </c>
      <c r="AC75" s="13"/>
    </row>
    <row r="76" spans="1:29">
      <c r="A76" s="32">
        <f t="shared" si="2"/>
        <v>2.3399999999999985</v>
      </c>
      <c r="B76" s="13" t="s">
        <v>94</v>
      </c>
      <c r="C76" s="493">
        <f>SUM(Daman:Diu!C76)</f>
        <v>0</v>
      </c>
      <c r="D76" s="20">
        <f>SUM(Daman:Diu!D76)</f>
        <v>0</v>
      </c>
      <c r="E76" s="493">
        <f>SUM(Daman:Diu!E76)</f>
        <v>0</v>
      </c>
      <c r="F76" s="20">
        <f>SUM(Daman:Diu!F76)</f>
        <v>0</v>
      </c>
      <c r="G76" s="246"/>
      <c r="H76" s="406"/>
      <c r="I76" s="4">
        <f>SUM(Daman:Diu!I76)</f>
        <v>0</v>
      </c>
      <c r="J76" s="20">
        <f>SUM(Daman:Diu!J76)</f>
        <v>0</v>
      </c>
      <c r="K76" s="4">
        <f>SUM(Daman:Diu!K76)</f>
        <v>0</v>
      </c>
      <c r="L76" s="238">
        <f>SUM(Daman:Diu!L76)</f>
        <v>0</v>
      </c>
      <c r="M76" s="4">
        <f>SUM(Daman:Diu!M76)</f>
        <v>0</v>
      </c>
      <c r="N76" s="238">
        <f>SUM(Daman:Diu!N76)</f>
        <v>0</v>
      </c>
      <c r="O76" s="385"/>
      <c r="P76" s="195">
        <f>SUM(Daman:Diu!P76)</f>
        <v>0</v>
      </c>
      <c r="Q76" s="262">
        <f>SUM(Daman:Diu!Q76)</f>
        <v>0</v>
      </c>
      <c r="R76" s="5">
        <f>SUM(Daman:Diu!R76)</f>
        <v>0</v>
      </c>
      <c r="S76" s="20">
        <f>SUM(Daman:Diu!S76)</f>
        <v>0</v>
      </c>
      <c r="T76" s="4">
        <f>SUM(Daman:Diu!T76)</f>
        <v>0</v>
      </c>
      <c r="U76" s="238">
        <f>SUM(Daman:Diu!U76)</f>
        <v>0</v>
      </c>
      <c r="V76" s="4">
        <f>SUM(Daman:Diu!V76)</f>
        <v>0</v>
      </c>
      <c r="W76" s="238">
        <f>SUM(Daman:Diu!W76)</f>
        <v>0</v>
      </c>
      <c r="X76" s="385"/>
      <c r="Y76" s="4">
        <f>SUM(Daman:Diu!Y76)</f>
        <v>0</v>
      </c>
      <c r="Z76" s="238">
        <f>SUM(Daman:Diu!Z76)</f>
        <v>0</v>
      </c>
      <c r="AA76" s="4">
        <f>SUM(Daman:Diu!AA76)</f>
        <v>0</v>
      </c>
      <c r="AB76" s="238">
        <f>SUM(Daman:Diu!AB76)</f>
        <v>0</v>
      </c>
      <c r="AC76" s="13"/>
    </row>
    <row r="77" spans="1:29">
      <c r="A77" s="32">
        <f t="shared" si="2"/>
        <v>2.3499999999999983</v>
      </c>
      <c r="B77" s="13" t="s">
        <v>95</v>
      </c>
      <c r="C77" s="493">
        <f>SUM(Daman:Diu!C77)</f>
        <v>0</v>
      </c>
      <c r="D77" s="20">
        <f>SUM(Daman:Diu!D77)</f>
        <v>0</v>
      </c>
      <c r="E77" s="493">
        <f>SUM(Daman:Diu!E77)</f>
        <v>0</v>
      </c>
      <c r="F77" s="20">
        <f>SUM(Daman:Diu!F77)</f>
        <v>0</v>
      </c>
      <c r="G77" s="246"/>
      <c r="H77" s="406"/>
      <c r="I77" s="4">
        <f>SUM(Daman:Diu!I77)</f>
        <v>0</v>
      </c>
      <c r="J77" s="20">
        <f>SUM(Daman:Diu!J77)</f>
        <v>0</v>
      </c>
      <c r="K77" s="4">
        <f>SUM(Daman:Diu!K77)</f>
        <v>0</v>
      </c>
      <c r="L77" s="238">
        <f>SUM(Daman:Diu!L77)</f>
        <v>0</v>
      </c>
      <c r="M77" s="4">
        <f>SUM(Daman:Diu!M77)</f>
        <v>0</v>
      </c>
      <c r="N77" s="238">
        <f>SUM(Daman:Diu!N77)</f>
        <v>0</v>
      </c>
      <c r="O77" s="385">
        <v>0.5</v>
      </c>
      <c r="P77" s="195">
        <f>SUM(Daman:Diu!P77)</f>
        <v>0</v>
      </c>
      <c r="Q77" s="262">
        <f>SUM(Daman:Diu!Q77)</f>
        <v>0</v>
      </c>
      <c r="R77" s="5">
        <f>SUM(Daman:Diu!R77)</f>
        <v>0</v>
      </c>
      <c r="S77" s="20">
        <f>SUM(Daman:Diu!S77)</f>
        <v>0</v>
      </c>
      <c r="T77" s="4">
        <f>SUM(Daman:Diu!T77)</f>
        <v>0</v>
      </c>
      <c r="U77" s="238">
        <f>SUM(Daman:Diu!U77)</f>
        <v>0</v>
      </c>
      <c r="V77" s="4">
        <f>SUM(Daman:Diu!V77)</f>
        <v>0</v>
      </c>
      <c r="W77" s="238">
        <f>SUM(Daman:Diu!W77)</f>
        <v>0</v>
      </c>
      <c r="X77" s="385">
        <v>0.5</v>
      </c>
      <c r="Y77" s="4">
        <f>SUM(Daman:Diu!Y77)</f>
        <v>0</v>
      </c>
      <c r="Z77" s="238">
        <f>SUM(Daman:Diu!Z77)</f>
        <v>0</v>
      </c>
      <c r="AA77" s="4">
        <f>SUM(Daman:Diu!AA77)</f>
        <v>0</v>
      </c>
      <c r="AB77" s="238">
        <f>SUM(Daman:Diu!AB77)</f>
        <v>0</v>
      </c>
      <c r="AC77" s="13"/>
    </row>
    <row r="78" spans="1:29" ht="28.5">
      <c r="A78" s="32">
        <f t="shared" si="2"/>
        <v>2.3599999999999981</v>
      </c>
      <c r="B78" s="13" t="s">
        <v>96</v>
      </c>
      <c r="C78" s="493">
        <f>SUM(Daman:Diu!C78)</f>
        <v>0</v>
      </c>
      <c r="D78" s="20">
        <f>SUM(Daman:Diu!D78)</f>
        <v>0</v>
      </c>
      <c r="E78" s="493">
        <f>SUM(Daman:Diu!E78)</f>
        <v>0</v>
      </c>
      <c r="F78" s="20">
        <f>SUM(Daman:Diu!F78)</f>
        <v>0</v>
      </c>
      <c r="G78" s="246"/>
      <c r="H78" s="406"/>
      <c r="I78" s="4">
        <f>SUM(Daman:Diu!I78)</f>
        <v>0</v>
      </c>
      <c r="J78" s="20">
        <f>SUM(Daman:Diu!J78)</f>
        <v>0</v>
      </c>
      <c r="K78" s="4">
        <f>SUM(Daman:Diu!K78)</f>
        <v>0</v>
      </c>
      <c r="L78" s="238">
        <f>SUM(Daman:Diu!L78)</f>
        <v>0</v>
      </c>
      <c r="M78" s="4">
        <f>SUM(Daman:Diu!M78)</f>
        <v>0</v>
      </c>
      <c r="N78" s="238">
        <f>SUM(Daman:Diu!N78)</f>
        <v>0</v>
      </c>
      <c r="O78" s="385">
        <v>0.2</v>
      </c>
      <c r="P78" s="195">
        <f>SUM(Daman:Diu!P78)</f>
        <v>0</v>
      </c>
      <c r="Q78" s="262">
        <f>SUM(Daman:Diu!Q78)</f>
        <v>0</v>
      </c>
      <c r="R78" s="5">
        <f>SUM(Daman:Diu!R78)</f>
        <v>0</v>
      </c>
      <c r="S78" s="20">
        <f>SUM(Daman:Diu!S78)</f>
        <v>0</v>
      </c>
      <c r="T78" s="4">
        <f>SUM(Daman:Diu!T78)</f>
        <v>0</v>
      </c>
      <c r="U78" s="238">
        <f>SUM(Daman:Diu!U78)</f>
        <v>0</v>
      </c>
      <c r="V78" s="4">
        <f>SUM(Daman:Diu!V78)</f>
        <v>0</v>
      </c>
      <c r="W78" s="238">
        <f>SUM(Daman:Diu!W78)</f>
        <v>0</v>
      </c>
      <c r="X78" s="385">
        <v>0.2</v>
      </c>
      <c r="Y78" s="4">
        <f>SUM(Daman:Diu!Y78)</f>
        <v>0</v>
      </c>
      <c r="Z78" s="238">
        <f>SUM(Daman:Diu!Z78)</f>
        <v>0</v>
      </c>
      <c r="AA78" s="4">
        <f>SUM(Daman:Diu!AA78)</f>
        <v>0</v>
      </c>
      <c r="AB78" s="238">
        <f>SUM(Daman:Diu!AB78)</f>
        <v>0</v>
      </c>
      <c r="AC78" s="13"/>
    </row>
    <row r="79" spans="1:29" s="278" customFormat="1">
      <c r="A79" s="270"/>
      <c r="B79" s="306" t="s">
        <v>68</v>
      </c>
      <c r="C79" s="493">
        <f>SUM(Daman:Diu!C79)</f>
        <v>0</v>
      </c>
      <c r="D79" s="20">
        <f>SUM(Daman:Diu!D79)</f>
        <v>0</v>
      </c>
      <c r="E79" s="493">
        <f>SUM(Daman:Diu!E79)</f>
        <v>0</v>
      </c>
      <c r="F79" s="20">
        <f>SUM(Daman:Diu!F79)</f>
        <v>0</v>
      </c>
      <c r="G79" s="307"/>
      <c r="H79" s="354"/>
      <c r="I79" s="274">
        <f>SUM(Daman:Diu!I79)</f>
        <v>0</v>
      </c>
      <c r="J79" s="273">
        <f>SUM(Daman:Diu!J79)</f>
        <v>0</v>
      </c>
      <c r="K79" s="274">
        <f>SUM(Daman:Diu!K79)</f>
        <v>0</v>
      </c>
      <c r="L79" s="275">
        <f>SUM(Daman:Diu!L79)</f>
        <v>0</v>
      </c>
      <c r="M79" s="274">
        <f>SUM(Daman:Diu!M79)</f>
        <v>0</v>
      </c>
      <c r="N79" s="275">
        <f>SUM(Daman:Diu!N79)</f>
        <v>0</v>
      </c>
      <c r="O79" s="392"/>
      <c r="P79" s="277">
        <f>SUM(Daman:Diu!P79)</f>
        <v>0</v>
      </c>
      <c r="Q79" s="270">
        <f>SUM(Daman:Diu!Q79)</f>
        <v>0</v>
      </c>
      <c r="R79" s="272">
        <f>SUM(Daman:Diu!R79)</f>
        <v>0</v>
      </c>
      <c r="S79" s="273">
        <f>SUM(Daman:Diu!S79)</f>
        <v>0</v>
      </c>
      <c r="T79" s="274">
        <f>SUM(Daman:Diu!T79)</f>
        <v>0</v>
      </c>
      <c r="U79" s="275">
        <f>SUM(Daman:Diu!U79)</f>
        <v>0</v>
      </c>
      <c r="V79" s="274">
        <f>SUM(Daman:Diu!V79)</f>
        <v>0</v>
      </c>
      <c r="W79" s="275">
        <f>SUM(Daman:Diu!W79)</f>
        <v>0</v>
      </c>
      <c r="X79" s="392"/>
      <c r="Y79" s="274">
        <f>SUM(Daman:Diu!Y79)</f>
        <v>0</v>
      </c>
      <c r="Z79" s="275">
        <f>SUM(Daman:Diu!Z79)</f>
        <v>0</v>
      </c>
      <c r="AA79" s="274">
        <f>SUM(Daman:Diu!AA79)</f>
        <v>0</v>
      </c>
      <c r="AB79" s="275">
        <f>SUM(Daman:Diu!AB79)</f>
        <v>0</v>
      </c>
      <c r="AC79" s="306"/>
    </row>
    <row r="80" spans="1:29" s="278" customFormat="1">
      <c r="A80" s="270"/>
      <c r="B80" s="313" t="s">
        <v>97</v>
      </c>
      <c r="C80" s="493">
        <f>SUM(Daman:Diu!C80)</f>
        <v>0</v>
      </c>
      <c r="D80" s="20">
        <f>SUM(Daman:Diu!D80)</f>
        <v>0</v>
      </c>
      <c r="E80" s="493">
        <f>SUM(Daman:Diu!E80)</f>
        <v>0</v>
      </c>
      <c r="F80" s="20">
        <f>SUM(Daman:Diu!F80)</f>
        <v>0</v>
      </c>
      <c r="G80" s="314"/>
      <c r="H80" s="414"/>
      <c r="I80" s="274">
        <f>SUM(Daman:Diu!I80)</f>
        <v>0</v>
      </c>
      <c r="J80" s="273">
        <f>SUM(Daman:Diu!J80)</f>
        <v>0</v>
      </c>
      <c r="K80" s="274">
        <f>SUM(Daman:Diu!K80)</f>
        <v>0</v>
      </c>
      <c r="L80" s="275">
        <f>SUM(Daman:Diu!L80)</f>
        <v>0</v>
      </c>
      <c r="M80" s="274">
        <f>SUM(Daman:Diu!M80)</f>
        <v>0</v>
      </c>
      <c r="N80" s="275">
        <f>SUM(Daman:Diu!N80)</f>
        <v>0</v>
      </c>
      <c r="O80" s="392"/>
      <c r="P80" s="277">
        <f>SUM(Daman:Diu!P80)</f>
        <v>0</v>
      </c>
      <c r="Q80" s="270">
        <f>SUM(Daman:Diu!Q80)</f>
        <v>0</v>
      </c>
      <c r="R80" s="272">
        <f>SUM(Daman:Diu!R80)</f>
        <v>0</v>
      </c>
      <c r="S80" s="273">
        <f>SUM(Daman:Diu!S80)</f>
        <v>0</v>
      </c>
      <c r="T80" s="274">
        <f>SUM(Daman:Diu!T80)</f>
        <v>0</v>
      </c>
      <c r="U80" s="275">
        <f>SUM(Daman:Diu!U80)</f>
        <v>0</v>
      </c>
      <c r="V80" s="274">
        <f>SUM(Daman:Diu!V80)</f>
        <v>0</v>
      </c>
      <c r="W80" s="275">
        <f>SUM(Daman:Diu!W80)</f>
        <v>0</v>
      </c>
      <c r="X80" s="392"/>
      <c r="Y80" s="274">
        <f>SUM(Daman:Diu!Y80)</f>
        <v>0</v>
      </c>
      <c r="Z80" s="275">
        <f>SUM(Daman:Diu!Z80)</f>
        <v>0</v>
      </c>
      <c r="AA80" s="274">
        <f>SUM(Daman:Diu!AA80)</f>
        <v>0</v>
      </c>
      <c r="AB80" s="275">
        <f>SUM(Daman:Diu!AB80)</f>
        <v>0</v>
      </c>
      <c r="AC80" s="313"/>
    </row>
    <row r="81" spans="1:29" s="278" customFormat="1">
      <c r="A81" s="270"/>
      <c r="B81" s="315" t="s">
        <v>98</v>
      </c>
      <c r="C81" s="493">
        <f>SUM(Daman:Diu!C81)</f>
        <v>0</v>
      </c>
      <c r="D81" s="20">
        <f>SUM(Daman:Diu!D81)</f>
        <v>0</v>
      </c>
      <c r="E81" s="493">
        <f>SUM(Daman:Diu!E81)</f>
        <v>0</v>
      </c>
      <c r="F81" s="20">
        <f>SUM(Daman:Diu!F81)</f>
        <v>0</v>
      </c>
      <c r="G81" s="316"/>
      <c r="H81" s="415"/>
      <c r="I81" s="274">
        <f>SUM(Daman:Diu!I81)</f>
        <v>0</v>
      </c>
      <c r="J81" s="273">
        <f>SUM(Daman:Diu!J81)</f>
        <v>0</v>
      </c>
      <c r="K81" s="274">
        <f>SUM(Daman:Diu!K81)</f>
        <v>0</v>
      </c>
      <c r="L81" s="275">
        <f>SUM(Daman:Diu!L81)</f>
        <v>0</v>
      </c>
      <c r="M81" s="274">
        <f>SUM(Daman:Diu!M81)</f>
        <v>0</v>
      </c>
      <c r="N81" s="275">
        <f>SUM(Daman:Diu!N81)</f>
        <v>0</v>
      </c>
      <c r="O81" s="392"/>
      <c r="P81" s="277">
        <f>SUM(Daman:Diu!P81)</f>
        <v>0</v>
      </c>
      <c r="Q81" s="270">
        <f>SUM(Daman:Diu!Q81)</f>
        <v>0</v>
      </c>
      <c r="R81" s="272">
        <f>SUM(Daman:Diu!R81)</f>
        <v>0</v>
      </c>
      <c r="S81" s="273">
        <f>SUM(Daman:Diu!S81)</f>
        <v>0</v>
      </c>
      <c r="T81" s="274">
        <f>SUM(Daman:Diu!T81)</f>
        <v>0</v>
      </c>
      <c r="U81" s="275">
        <f>SUM(Daman:Diu!U81)</f>
        <v>0</v>
      </c>
      <c r="V81" s="274">
        <f>SUM(Daman:Diu!V81)</f>
        <v>0</v>
      </c>
      <c r="W81" s="275">
        <f>SUM(Daman:Diu!W81)</f>
        <v>0</v>
      </c>
      <c r="X81" s="392"/>
      <c r="Y81" s="274">
        <f>SUM(Daman:Diu!Y81)</f>
        <v>0</v>
      </c>
      <c r="Z81" s="275">
        <f>SUM(Daman:Diu!Z81)</f>
        <v>0</v>
      </c>
      <c r="AA81" s="274">
        <f>SUM(Daman:Diu!AA81)</f>
        <v>0</v>
      </c>
      <c r="AB81" s="275">
        <f>SUM(Daman:Diu!AB81)</f>
        <v>0</v>
      </c>
      <c r="AC81" s="315"/>
    </row>
    <row r="82" spans="1:29">
      <c r="A82" s="3">
        <v>3</v>
      </c>
      <c r="B82" s="9" t="s">
        <v>99</v>
      </c>
      <c r="C82" s="493">
        <f>SUM(Daman:Diu!C82)</f>
        <v>0</v>
      </c>
      <c r="D82" s="20">
        <f>SUM(Daman:Diu!D82)</f>
        <v>0</v>
      </c>
      <c r="E82" s="493">
        <f>SUM(Daman:Diu!E82)</f>
        <v>0</v>
      </c>
      <c r="F82" s="20">
        <f>SUM(Daman:Diu!F82)</f>
        <v>0</v>
      </c>
      <c r="G82" s="244"/>
      <c r="H82" s="403"/>
      <c r="I82" s="4">
        <f>SUM(Daman:Diu!I82)</f>
        <v>0</v>
      </c>
      <c r="J82" s="20">
        <f>SUM(Daman:Diu!J82)</f>
        <v>0</v>
      </c>
      <c r="K82" s="4">
        <f>SUM(Daman:Diu!K82)</f>
        <v>0</v>
      </c>
      <c r="L82" s="238">
        <f>SUM(Daman:Diu!L82)</f>
        <v>0</v>
      </c>
      <c r="M82" s="4">
        <f>SUM(Daman:Diu!M82)</f>
        <v>0</v>
      </c>
      <c r="N82" s="238">
        <f>SUM(Daman:Diu!N82)</f>
        <v>0</v>
      </c>
      <c r="O82" s="384"/>
      <c r="P82" s="195">
        <f>SUM(Daman:Diu!P82)</f>
        <v>0</v>
      </c>
      <c r="Q82" s="262">
        <f>SUM(Daman:Diu!Q82)</f>
        <v>0</v>
      </c>
      <c r="R82" s="5">
        <f>SUM(Daman:Diu!R82)</f>
        <v>0</v>
      </c>
      <c r="S82" s="20">
        <f>SUM(Daman:Diu!S82)</f>
        <v>0</v>
      </c>
      <c r="T82" s="4">
        <f>SUM(Daman:Diu!T82)</f>
        <v>0</v>
      </c>
      <c r="U82" s="238">
        <f>SUM(Daman:Diu!U82)</f>
        <v>0</v>
      </c>
      <c r="V82" s="4">
        <f>SUM(Daman:Diu!V82)</f>
        <v>0</v>
      </c>
      <c r="W82" s="238">
        <f>SUM(Daman:Diu!W82)</f>
        <v>0</v>
      </c>
      <c r="X82" s="384"/>
      <c r="Y82" s="4">
        <f>SUM(Daman:Diu!Y82)</f>
        <v>0</v>
      </c>
      <c r="Z82" s="238">
        <f>SUM(Daman:Diu!Z82)</f>
        <v>0</v>
      </c>
      <c r="AA82" s="4">
        <f>SUM(Daman:Diu!AA82)</f>
        <v>0</v>
      </c>
      <c r="AB82" s="238">
        <f>SUM(Daman:Diu!AB82)</f>
        <v>0</v>
      </c>
      <c r="AC82" s="9"/>
    </row>
    <row r="83" spans="1:29">
      <c r="A83" s="21" t="s">
        <v>100</v>
      </c>
      <c r="B83" s="9" t="s">
        <v>32</v>
      </c>
      <c r="C83" s="493">
        <f>SUM(Daman:Diu!C83)</f>
        <v>0</v>
      </c>
      <c r="D83" s="20">
        <f>SUM(Daman:Diu!D83)</f>
        <v>0</v>
      </c>
      <c r="E83" s="493">
        <f>SUM(Daman:Diu!E83)</f>
        <v>0</v>
      </c>
      <c r="F83" s="20">
        <f>SUM(Daman:Diu!F83)</f>
        <v>0</v>
      </c>
      <c r="G83" s="244"/>
      <c r="H83" s="403"/>
      <c r="I83" s="4">
        <f>SUM(Daman:Diu!I83)</f>
        <v>0</v>
      </c>
      <c r="J83" s="20">
        <f>SUM(Daman:Diu!J83)</f>
        <v>0</v>
      </c>
      <c r="K83" s="4">
        <f>SUM(Daman:Diu!K83)</f>
        <v>0</v>
      </c>
      <c r="L83" s="238">
        <f>SUM(Daman:Diu!L83)</f>
        <v>0</v>
      </c>
      <c r="M83" s="4">
        <f>SUM(Daman:Diu!M83)</f>
        <v>0</v>
      </c>
      <c r="N83" s="238">
        <f>SUM(Daman:Diu!N83)</f>
        <v>0</v>
      </c>
      <c r="O83" s="384"/>
      <c r="P83" s="195">
        <f>SUM(Daman:Diu!P83)</f>
        <v>0</v>
      </c>
      <c r="Q83" s="262">
        <f>SUM(Daman:Diu!Q83)</f>
        <v>0</v>
      </c>
      <c r="R83" s="5">
        <f>SUM(Daman:Diu!R83)</f>
        <v>0</v>
      </c>
      <c r="S83" s="20">
        <f>SUM(Daman:Diu!S83)</f>
        <v>0</v>
      </c>
      <c r="T83" s="4">
        <f>SUM(Daman:Diu!T83)</f>
        <v>0</v>
      </c>
      <c r="U83" s="238">
        <f>SUM(Daman:Diu!U83)</f>
        <v>0</v>
      </c>
      <c r="V83" s="4">
        <f>SUM(Daman:Diu!V83)</f>
        <v>0</v>
      </c>
      <c r="W83" s="238">
        <f>SUM(Daman:Diu!W83)</f>
        <v>0</v>
      </c>
      <c r="X83" s="384"/>
      <c r="Y83" s="4">
        <f>SUM(Daman:Diu!Y83)</f>
        <v>0</v>
      </c>
      <c r="Z83" s="238">
        <f>SUM(Daman:Diu!Z83)</f>
        <v>0</v>
      </c>
      <c r="AA83" s="4">
        <f>SUM(Daman:Diu!AA83)</f>
        <v>0</v>
      </c>
      <c r="AB83" s="238">
        <f>SUM(Daman:Diu!AB83)</f>
        <v>0</v>
      </c>
      <c r="AC83" s="9"/>
    </row>
    <row r="84" spans="1:29">
      <c r="A84" s="32"/>
      <c r="B84" s="10" t="s">
        <v>33</v>
      </c>
      <c r="C84" s="493">
        <f>SUM(Daman:Diu!C84)</f>
        <v>0</v>
      </c>
      <c r="D84" s="20">
        <f>SUM(Daman:Diu!D84)</f>
        <v>0</v>
      </c>
      <c r="E84" s="493">
        <f>SUM(Daman:Diu!E84)</f>
        <v>0</v>
      </c>
      <c r="F84" s="20">
        <f>SUM(Daman:Diu!F84)</f>
        <v>0</v>
      </c>
      <c r="G84" s="245"/>
      <c r="H84" s="404"/>
      <c r="I84" s="4">
        <f>SUM(Daman:Diu!I84)</f>
        <v>0</v>
      </c>
      <c r="J84" s="20">
        <f>SUM(Daman:Diu!J84)</f>
        <v>0</v>
      </c>
      <c r="K84" s="4">
        <f>SUM(Daman:Diu!K84)</f>
        <v>0</v>
      </c>
      <c r="L84" s="238">
        <f>SUM(Daman:Diu!L84)</f>
        <v>0</v>
      </c>
      <c r="M84" s="4">
        <f>SUM(Daman:Diu!M84)</f>
        <v>0</v>
      </c>
      <c r="N84" s="238">
        <f>SUM(Daman:Diu!N84)</f>
        <v>0</v>
      </c>
      <c r="O84" s="380"/>
      <c r="P84" s="195">
        <f>SUM(Daman:Diu!P84)</f>
        <v>0</v>
      </c>
      <c r="Q84" s="262">
        <f>SUM(Daman:Diu!Q84)</f>
        <v>0</v>
      </c>
      <c r="R84" s="5">
        <f>SUM(Daman:Diu!R84)</f>
        <v>0</v>
      </c>
      <c r="S84" s="20">
        <f>SUM(Daman:Diu!S84)</f>
        <v>0</v>
      </c>
      <c r="T84" s="4">
        <f>SUM(Daman:Diu!T84)</f>
        <v>0</v>
      </c>
      <c r="U84" s="238">
        <f>SUM(Daman:Diu!U84)</f>
        <v>0</v>
      </c>
      <c r="V84" s="4">
        <f>SUM(Daman:Diu!V84)</f>
        <v>0</v>
      </c>
      <c r="W84" s="238">
        <f>SUM(Daman:Diu!W84)</f>
        <v>0</v>
      </c>
      <c r="X84" s="380"/>
      <c r="Y84" s="4">
        <f>SUM(Daman:Diu!Y84)</f>
        <v>0</v>
      </c>
      <c r="Z84" s="238">
        <f>SUM(Daman:Diu!Z84)</f>
        <v>0</v>
      </c>
      <c r="AA84" s="4">
        <f>SUM(Daman:Diu!AA84)</f>
        <v>0</v>
      </c>
      <c r="AB84" s="238">
        <f>SUM(Daman:Diu!AB84)</f>
        <v>0</v>
      </c>
      <c r="AC84" s="10"/>
    </row>
    <row r="85" spans="1:29">
      <c r="A85" s="32">
        <v>3.01</v>
      </c>
      <c r="B85" s="7" t="s">
        <v>34</v>
      </c>
      <c r="C85" s="493">
        <f>SUM(Daman:Diu!C85)</f>
        <v>0</v>
      </c>
      <c r="D85" s="20">
        <f>SUM(Daman:Diu!D85)</f>
        <v>0</v>
      </c>
      <c r="E85" s="493">
        <f>SUM(Daman:Diu!E85)</f>
        <v>0</v>
      </c>
      <c r="F85" s="20">
        <f>SUM(Daman:Diu!F85)</f>
        <v>0</v>
      </c>
      <c r="G85" s="242"/>
      <c r="H85" s="401"/>
      <c r="I85" s="4">
        <f>SUM(Daman:Diu!I85)</f>
        <v>0</v>
      </c>
      <c r="J85" s="20">
        <f>SUM(Daman:Diu!J85)</f>
        <v>0</v>
      </c>
      <c r="K85" s="4">
        <f>SUM(Daman:Diu!K85)</f>
        <v>0</v>
      </c>
      <c r="L85" s="238">
        <f>SUM(Daman:Diu!L85)</f>
        <v>0</v>
      </c>
      <c r="M85" s="4">
        <f>SUM(Daman:Diu!M85)</f>
        <v>0</v>
      </c>
      <c r="N85" s="238">
        <f>SUM(Daman:Diu!N85)</f>
        <v>0</v>
      </c>
      <c r="O85" s="385">
        <v>2</v>
      </c>
      <c r="P85" s="195">
        <f>SUM(Daman:Diu!P85)</f>
        <v>0</v>
      </c>
      <c r="Q85" s="262">
        <f>SUM(Daman:Diu!Q85)</f>
        <v>0</v>
      </c>
      <c r="R85" s="5">
        <f>SUM(Daman:Diu!R85)</f>
        <v>0</v>
      </c>
      <c r="S85" s="20">
        <f>SUM(Daman:Diu!S85)</f>
        <v>0</v>
      </c>
      <c r="T85" s="4">
        <f>SUM(Daman:Diu!T85)</f>
        <v>0</v>
      </c>
      <c r="U85" s="238">
        <f>SUM(Daman:Diu!U85)</f>
        <v>0</v>
      </c>
      <c r="V85" s="4">
        <f>SUM(Daman:Diu!V85)</f>
        <v>0</v>
      </c>
      <c r="W85" s="238">
        <f>SUM(Daman:Diu!W85)</f>
        <v>0</v>
      </c>
      <c r="X85" s="385">
        <v>2</v>
      </c>
      <c r="Y85" s="4">
        <f>SUM(Daman:Diu!Y85)</f>
        <v>0</v>
      </c>
      <c r="Z85" s="238">
        <f>SUM(Daman:Diu!Z85)</f>
        <v>0</v>
      </c>
      <c r="AA85" s="4">
        <f>SUM(Daman:Diu!AA85)</f>
        <v>0</v>
      </c>
      <c r="AB85" s="238">
        <f>SUM(Daman:Diu!AB85)</f>
        <v>0</v>
      </c>
      <c r="AC85" s="7"/>
    </row>
    <row r="86" spans="1:29">
      <c r="A86" s="32">
        <f t="shared" ref="A86:A88" si="3">+A85+0.01</f>
        <v>3.0199999999999996</v>
      </c>
      <c r="B86" s="7" t="s">
        <v>35</v>
      </c>
      <c r="C86" s="493">
        <f>SUM(Daman:Diu!C86)</f>
        <v>0</v>
      </c>
      <c r="D86" s="20">
        <f>SUM(Daman:Diu!D86)</f>
        <v>0</v>
      </c>
      <c r="E86" s="493">
        <f>SUM(Daman:Diu!E86)</f>
        <v>0</v>
      </c>
      <c r="F86" s="20">
        <f>SUM(Daman:Diu!F86)</f>
        <v>0</v>
      </c>
      <c r="G86" s="242"/>
      <c r="H86" s="401"/>
      <c r="I86" s="4">
        <f>SUM(Daman:Diu!I86)</f>
        <v>0</v>
      </c>
      <c r="J86" s="20">
        <f>SUM(Daman:Diu!J86)</f>
        <v>0</v>
      </c>
      <c r="K86" s="4">
        <f>SUM(Daman:Diu!K86)</f>
        <v>0</v>
      </c>
      <c r="L86" s="238">
        <f>SUM(Daman:Diu!L86)</f>
        <v>0</v>
      </c>
      <c r="M86" s="4">
        <f>SUM(Daman:Diu!M86)</f>
        <v>0</v>
      </c>
      <c r="N86" s="238">
        <f>SUM(Daman:Diu!N86)</f>
        <v>0</v>
      </c>
      <c r="O86" s="385">
        <v>3</v>
      </c>
      <c r="P86" s="195">
        <f>SUM(Daman:Diu!P86)</f>
        <v>0</v>
      </c>
      <c r="Q86" s="262">
        <f>SUM(Daman:Diu!Q86)</f>
        <v>0</v>
      </c>
      <c r="R86" s="5">
        <f>SUM(Daman:Diu!R86)</f>
        <v>0</v>
      </c>
      <c r="S86" s="20">
        <f>SUM(Daman:Diu!S86)</f>
        <v>0</v>
      </c>
      <c r="T86" s="4">
        <f>SUM(Daman:Diu!T86)</f>
        <v>0</v>
      </c>
      <c r="U86" s="238">
        <f>SUM(Daman:Diu!U86)</f>
        <v>0</v>
      </c>
      <c r="V86" s="4">
        <f>SUM(Daman:Diu!V86)</f>
        <v>0</v>
      </c>
      <c r="W86" s="238">
        <f>SUM(Daman:Diu!W86)</f>
        <v>0</v>
      </c>
      <c r="X86" s="385">
        <v>3</v>
      </c>
      <c r="Y86" s="4">
        <f>SUM(Daman:Diu!Y86)</f>
        <v>0</v>
      </c>
      <c r="Z86" s="238">
        <f>SUM(Daman:Diu!Z86)</f>
        <v>0</v>
      </c>
      <c r="AA86" s="4">
        <f>SUM(Daman:Diu!AA86)</f>
        <v>0</v>
      </c>
      <c r="AB86" s="238">
        <f>SUM(Daman:Diu!AB86)</f>
        <v>0</v>
      </c>
      <c r="AC86" s="7"/>
    </row>
    <row r="87" spans="1:29">
      <c r="A87" s="32">
        <f t="shared" si="3"/>
        <v>3.0299999999999994</v>
      </c>
      <c r="B87" s="7" t="s">
        <v>36</v>
      </c>
      <c r="C87" s="493">
        <f>SUM(Daman:Diu!C87)</f>
        <v>0</v>
      </c>
      <c r="D87" s="20">
        <f>SUM(Daman:Diu!D87)</f>
        <v>0</v>
      </c>
      <c r="E87" s="493">
        <f>SUM(Daman:Diu!E87)</f>
        <v>0</v>
      </c>
      <c r="F87" s="20">
        <f>SUM(Daman:Diu!F87)</f>
        <v>0</v>
      </c>
      <c r="G87" s="242"/>
      <c r="H87" s="401"/>
      <c r="I87" s="4">
        <f>SUM(Daman:Diu!I87)</f>
        <v>0</v>
      </c>
      <c r="J87" s="20">
        <f>SUM(Daman:Diu!J87)</f>
        <v>0</v>
      </c>
      <c r="K87" s="4">
        <f>SUM(Daman:Diu!K87)</f>
        <v>0</v>
      </c>
      <c r="L87" s="238">
        <f>SUM(Daman:Diu!L87)</f>
        <v>0</v>
      </c>
      <c r="M87" s="4">
        <f>SUM(Daman:Diu!M87)</f>
        <v>0</v>
      </c>
      <c r="N87" s="238">
        <f>SUM(Daman:Diu!N87)</f>
        <v>0</v>
      </c>
      <c r="O87" s="385">
        <v>0.375</v>
      </c>
      <c r="P87" s="195">
        <f>SUM(Daman:Diu!P87)</f>
        <v>0</v>
      </c>
      <c r="Q87" s="262">
        <f>SUM(Daman:Diu!Q87)</f>
        <v>0</v>
      </c>
      <c r="R87" s="5">
        <f>SUM(Daman:Diu!R87)</f>
        <v>0</v>
      </c>
      <c r="S87" s="20">
        <f>SUM(Daman:Diu!S87)</f>
        <v>0</v>
      </c>
      <c r="T87" s="4">
        <f>SUM(Daman:Diu!T87)</f>
        <v>0</v>
      </c>
      <c r="U87" s="238">
        <f>SUM(Daman:Diu!U87)</f>
        <v>0</v>
      </c>
      <c r="V87" s="4">
        <f>SUM(Daman:Diu!V87)</f>
        <v>0</v>
      </c>
      <c r="W87" s="238">
        <f>SUM(Daman:Diu!W87)</f>
        <v>0</v>
      </c>
      <c r="X87" s="385">
        <v>0.375</v>
      </c>
      <c r="Y87" s="4">
        <f>SUM(Daman:Diu!Y87)</f>
        <v>0</v>
      </c>
      <c r="Z87" s="238">
        <f>SUM(Daman:Diu!Z87)</f>
        <v>0</v>
      </c>
      <c r="AA87" s="4">
        <f>SUM(Daman:Diu!AA87)</f>
        <v>0</v>
      </c>
      <c r="AB87" s="238">
        <f>SUM(Daman:Diu!AB87)</f>
        <v>0</v>
      </c>
      <c r="AC87" s="7"/>
    </row>
    <row r="88" spans="1:29">
      <c r="A88" s="32">
        <f t="shared" si="3"/>
        <v>3.0399999999999991</v>
      </c>
      <c r="B88" s="7" t="s">
        <v>37</v>
      </c>
      <c r="C88" s="493">
        <f>SUM(Daman:Diu!C88)</f>
        <v>0</v>
      </c>
      <c r="D88" s="20">
        <f>SUM(Daman:Diu!D88)</f>
        <v>0</v>
      </c>
      <c r="E88" s="493">
        <f>SUM(Daman:Diu!E88)</f>
        <v>0</v>
      </c>
      <c r="F88" s="20">
        <f>SUM(Daman:Diu!F88)</f>
        <v>0</v>
      </c>
      <c r="G88" s="242"/>
      <c r="H88" s="401"/>
      <c r="I88" s="4">
        <f>SUM(Daman:Diu!I88)</f>
        <v>0</v>
      </c>
      <c r="J88" s="20">
        <f>SUM(Daman:Diu!J88)</f>
        <v>0</v>
      </c>
      <c r="K88" s="4">
        <f>SUM(Daman:Diu!K88)</f>
        <v>0</v>
      </c>
      <c r="L88" s="238">
        <f>SUM(Daman:Diu!L88)</f>
        <v>0</v>
      </c>
      <c r="M88" s="4">
        <f>SUM(Daman:Diu!M88)</f>
        <v>0</v>
      </c>
      <c r="N88" s="238">
        <f>SUM(Daman:Diu!N88)</f>
        <v>0</v>
      </c>
      <c r="O88" s="382"/>
      <c r="P88" s="195">
        <f>SUM(Daman:Diu!P88)</f>
        <v>0</v>
      </c>
      <c r="Q88" s="262">
        <f>SUM(Daman:Diu!Q88)</f>
        <v>0</v>
      </c>
      <c r="R88" s="5">
        <f>SUM(Daman:Diu!R88)</f>
        <v>0</v>
      </c>
      <c r="S88" s="20">
        <f>SUM(Daman:Diu!S88)</f>
        <v>0</v>
      </c>
      <c r="T88" s="4">
        <f>SUM(Daman:Diu!T88)</f>
        <v>0</v>
      </c>
      <c r="U88" s="238">
        <f>SUM(Daman:Diu!U88)</f>
        <v>0</v>
      </c>
      <c r="V88" s="4">
        <f>SUM(Daman:Diu!V88)</f>
        <v>0</v>
      </c>
      <c r="W88" s="238">
        <f>SUM(Daman:Diu!W88)</f>
        <v>0</v>
      </c>
      <c r="X88" s="382"/>
      <c r="Y88" s="4">
        <f>SUM(Daman:Diu!Y88)</f>
        <v>0</v>
      </c>
      <c r="Z88" s="238">
        <f>SUM(Daman:Diu!Z88)</f>
        <v>0</v>
      </c>
      <c r="AA88" s="4">
        <f>SUM(Daman:Diu!AA88)</f>
        <v>0</v>
      </c>
      <c r="AB88" s="238">
        <f>SUM(Daman:Diu!AB88)</f>
        <v>0</v>
      </c>
      <c r="AC88" s="7"/>
    </row>
    <row r="89" spans="1:29" s="278" customFormat="1">
      <c r="A89" s="270"/>
      <c r="B89" s="271" t="s">
        <v>38</v>
      </c>
      <c r="C89" s="493">
        <f>SUM(Daman:Diu!C89)</f>
        <v>0</v>
      </c>
      <c r="D89" s="20">
        <f>SUM(Daman:Diu!D89)</f>
        <v>0</v>
      </c>
      <c r="E89" s="493">
        <f>SUM(Daman:Diu!E89)</f>
        <v>0</v>
      </c>
      <c r="F89" s="20">
        <f>SUM(Daman:Diu!F89)</f>
        <v>0</v>
      </c>
      <c r="G89" s="276"/>
      <c r="H89" s="405"/>
      <c r="I89" s="274">
        <f>SUM(Daman:Diu!I89)</f>
        <v>0</v>
      </c>
      <c r="J89" s="273">
        <f>SUM(Daman:Diu!J89)</f>
        <v>0</v>
      </c>
      <c r="K89" s="274">
        <f>SUM(Daman:Diu!K89)</f>
        <v>0</v>
      </c>
      <c r="L89" s="275">
        <f>SUM(Daman:Diu!L89)</f>
        <v>0</v>
      </c>
      <c r="M89" s="274">
        <f>SUM(Daman:Diu!M89)</f>
        <v>0</v>
      </c>
      <c r="N89" s="275">
        <f>SUM(Daman:Diu!N89)</f>
        <v>0</v>
      </c>
      <c r="O89" s="379"/>
      <c r="P89" s="277">
        <f>SUM(Daman:Diu!P89)</f>
        <v>0</v>
      </c>
      <c r="Q89" s="270">
        <f>SUM(Daman:Diu!Q89)</f>
        <v>0</v>
      </c>
      <c r="R89" s="272">
        <f>SUM(Daman:Diu!R89)</f>
        <v>0</v>
      </c>
      <c r="S89" s="273">
        <f>SUM(Daman:Diu!S89)</f>
        <v>0</v>
      </c>
      <c r="T89" s="274">
        <f>SUM(Daman:Diu!T89)</f>
        <v>0</v>
      </c>
      <c r="U89" s="275">
        <f>SUM(Daman:Diu!U89)</f>
        <v>0</v>
      </c>
      <c r="V89" s="274">
        <f>SUM(Daman:Diu!V89)</f>
        <v>0</v>
      </c>
      <c r="W89" s="275">
        <f>SUM(Daman:Diu!W89)</f>
        <v>0</v>
      </c>
      <c r="X89" s="379"/>
      <c r="Y89" s="274">
        <f>SUM(Daman:Diu!Y89)</f>
        <v>0</v>
      </c>
      <c r="Z89" s="275">
        <f>SUM(Daman:Diu!Z89)</f>
        <v>0</v>
      </c>
      <c r="AA89" s="274">
        <f>SUM(Daman:Diu!AA89)</f>
        <v>0</v>
      </c>
      <c r="AB89" s="275">
        <f>SUM(Daman:Diu!AB89)</f>
        <v>0</v>
      </c>
      <c r="AC89" s="271"/>
    </row>
    <row r="90" spans="1:29">
      <c r="A90" s="32"/>
      <c r="B90" s="10" t="s">
        <v>39</v>
      </c>
      <c r="C90" s="493">
        <f>SUM(Daman:Diu!C90)</f>
        <v>0</v>
      </c>
      <c r="D90" s="20">
        <f>SUM(Daman:Diu!D90)</f>
        <v>0</v>
      </c>
      <c r="E90" s="493">
        <f>SUM(Daman:Diu!E90)</f>
        <v>0</v>
      </c>
      <c r="F90" s="20">
        <f>SUM(Daman:Diu!F90)</f>
        <v>0</v>
      </c>
      <c r="G90" s="245"/>
      <c r="H90" s="404"/>
      <c r="I90" s="4">
        <f>SUM(Daman:Diu!I90)</f>
        <v>0</v>
      </c>
      <c r="J90" s="20">
        <f>SUM(Daman:Diu!J90)</f>
        <v>0</v>
      </c>
      <c r="K90" s="4">
        <f>SUM(Daman:Diu!K90)</f>
        <v>0</v>
      </c>
      <c r="L90" s="238">
        <f>SUM(Daman:Diu!L90)</f>
        <v>0</v>
      </c>
      <c r="M90" s="4">
        <f>SUM(Daman:Diu!M90)</f>
        <v>0</v>
      </c>
      <c r="N90" s="238">
        <f>SUM(Daman:Diu!N90)</f>
        <v>0</v>
      </c>
      <c r="O90" s="380"/>
      <c r="P90" s="195">
        <f>SUM(Daman:Diu!P90)</f>
        <v>0</v>
      </c>
      <c r="Q90" s="262">
        <f>SUM(Daman:Diu!Q90)</f>
        <v>0</v>
      </c>
      <c r="R90" s="5">
        <f>SUM(Daman:Diu!R90)</f>
        <v>0</v>
      </c>
      <c r="S90" s="20">
        <f>SUM(Daman:Diu!S90)</f>
        <v>0</v>
      </c>
      <c r="T90" s="4">
        <f>SUM(Daman:Diu!T90)</f>
        <v>0</v>
      </c>
      <c r="U90" s="238">
        <f>SUM(Daman:Diu!U90)</f>
        <v>0</v>
      </c>
      <c r="V90" s="4">
        <f>SUM(Daman:Diu!V90)</f>
        <v>0</v>
      </c>
      <c r="W90" s="238">
        <f>SUM(Daman:Diu!W90)</f>
        <v>0</v>
      </c>
      <c r="X90" s="380"/>
      <c r="Y90" s="4">
        <f>SUM(Daman:Diu!Y90)</f>
        <v>0</v>
      </c>
      <c r="Z90" s="238">
        <f>SUM(Daman:Diu!Z90)</f>
        <v>0</v>
      </c>
      <c r="AA90" s="4">
        <f>SUM(Daman:Diu!AA90)</f>
        <v>0</v>
      </c>
      <c r="AB90" s="238">
        <f>SUM(Daman:Diu!AB90)</f>
        <v>0</v>
      </c>
      <c r="AC90" s="10"/>
    </row>
    <row r="91" spans="1:29">
      <c r="A91" s="32">
        <v>3.05</v>
      </c>
      <c r="B91" s="13" t="s">
        <v>40</v>
      </c>
      <c r="C91" s="493">
        <f>SUM(Daman:Diu!C91)</f>
        <v>0</v>
      </c>
      <c r="D91" s="20">
        <f>SUM(Daman:Diu!D91)</f>
        <v>0</v>
      </c>
      <c r="E91" s="493">
        <f>SUM(Daman:Diu!E91)</f>
        <v>0</v>
      </c>
      <c r="F91" s="20">
        <f>SUM(Daman:Diu!F91)</f>
        <v>0</v>
      </c>
      <c r="G91" s="252"/>
      <c r="H91" s="416"/>
      <c r="I91" s="4">
        <f>SUM(Daman:Diu!I91)</f>
        <v>0</v>
      </c>
      <c r="J91" s="20">
        <f>SUM(Daman:Diu!J91)</f>
        <v>0</v>
      </c>
      <c r="K91" s="4">
        <f>SUM(Daman:Diu!K91)</f>
        <v>0</v>
      </c>
      <c r="L91" s="238">
        <f>SUM(Daman:Diu!L91)</f>
        <v>0</v>
      </c>
      <c r="M91" s="4">
        <f>SUM(Daman:Diu!M91)</f>
        <v>0</v>
      </c>
      <c r="N91" s="238">
        <f>SUM(Daman:Diu!N91)</f>
        <v>0</v>
      </c>
      <c r="O91" s="385">
        <v>9</v>
      </c>
      <c r="P91" s="195">
        <f>SUM(Daman:Diu!P91)</f>
        <v>0</v>
      </c>
      <c r="Q91" s="262">
        <f>SUM(Daman:Diu!Q91)</f>
        <v>0</v>
      </c>
      <c r="R91" s="5">
        <f>SUM(Daman:Diu!R91)</f>
        <v>0</v>
      </c>
      <c r="S91" s="20">
        <f>SUM(Daman:Diu!S91)</f>
        <v>0</v>
      </c>
      <c r="T91" s="4">
        <f>SUM(Daman:Diu!T91)</f>
        <v>0</v>
      </c>
      <c r="U91" s="238">
        <f>SUM(Daman:Diu!U91)</f>
        <v>0</v>
      </c>
      <c r="V91" s="4">
        <f>SUM(Daman:Diu!V91)</f>
        <v>0</v>
      </c>
      <c r="W91" s="238">
        <f>SUM(Daman:Diu!W91)</f>
        <v>0</v>
      </c>
      <c r="X91" s="385">
        <v>9</v>
      </c>
      <c r="Y91" s="4">
        <f>SUM(Daman:Diu!Y91)</f>
        <v>0</v>
      </c>
      <c r="Z91" s="238">
        <f>SUM(Daman:Diu!Z91)</f>
        <v>0</v>
      </c>
      <c r="AA91" s="4">
        <f>SUM(Daman:Diu!AA91)</f>
        <v>0</v>
      </c>
      <c r="AB91" s="238">
        <f>SUM(Daman:Diu!AB91)</f>
        <v>0</v>
      </c>
      <c r="AC91" s="22"/>
    </row>
    <row r="92" spans="1:29">
      <c r="A92" s="32">
        <f t="shared" ref="A92:A93" si="4">+A91+0.01</f>
        <v>3.0599999999999996</v>
      </c>
      <c r="B92" s="13" t="s">
        <v>41</v>
      </c>
      <c r="C92" s="493">
        <f>SUM(Daman:Diu!C92)</f>
        <v>0</v>
      </c>
      <c r="D92" s="20">
        <f>SUM(Daman:Diu!D92)</f>
        <v>0</v>
      </c>
      <c r="E92" s="493">
        <f>SUM(Daman:Diu!E92)</f>
        <v>0</v>
      </c>
      <c r="F92" s="20">
        <f>SUM(Daman:Diu!F92)</f>
        <v>0</v>
      </c>
      <c r="G92" s="252"/>
      <c r="H92" s="416"/>
      <c r="I92" s="4">
        <f>SUM(Daman:Diu!I92)</f>
        <v>0</v>
      </c>
      <c r="J92" s="20">
        <f>SUM(Daman:Diu!J92)</f>
        <v>0</v>
      </c>
      <c r="K92" s="4">
        <f>SUM(Daman:Diu!K92)</f>
        <v>0</v>
      </c>
      <c r="L92" s="238">
        <f>SUM(Daman:Diu!L92)</f>
        <v>0</v>
      </c>
      <c r="M92" s="4">
        <f>SUM(Daman:Diu!M92)</f>
        <v>0</v>
      </c>
      <c r="N92" s="238">
        <f>SUM(Daman:Diu!N92)</f>
        <v>0</v>
      </c>
      <c r="O92" s="385">
        <v>0.6</v>
      </c>
      <c r="P92" s="195">
        <f>SUM(Daman:Diu!P92)</f>
        <v>0</v>
      </c>
      <c r="Q92" s="262">
        <f>SUM(Daman:Diu!Q92)</f>
        <v>0</v>
      </c>
      <c r="R92" s="5">
        <f>SUM(Daman:Diu!R92)</f>
        <v>0</v>
      </c>
      <c r="S92" s="20">
        <f>SUM(Daman:Diu!S92)</f>
        <v>0</v>
      </c>
      <c r="T92" s="4">
        <f>SUM(Daman:Diu!T92)</f>
        <v>0</v>
      </c>
      <c r="U92" s="238">
        <f>SUM(Daman:Diu!U92)</f>
        <v>0</v>
      </c>
      <c r="V92" s="4">
        <f>SUM(Daman:Diu!V92)</f>
        <v>0</v>
      </c>
      <c r="W92" s="238">
        <f>SUM(Daman:Diu!W92)</f>
        <v>0</v>
      </c>
      <c r="X92" s="385">
        <v>0.6</v>
      </c>
      <c r="Y92" s="4">
        <f>SUM(Daman:Diu!Y92)</f>
        <v>0</v>
      </c>
      <c r="Z92" s="238">
        <f>SUM(Daman:Diu!Z92)</f>
        <v>0</v>
      </c>
      <c r="AA92" s="4">
        <f>SUM(Daman:Diu!AA92)</f>
        <v>0</v>
      </c>
      <c r="AB92" s="238">
        <f>SUM(Daman:Diu!AB92)</f>
        <v>0</v>
      </c>
      <c r="AC92" s="22"/>
    </row>
    <row r="93" spans="1:29" ht="28.5">
      <c r="A93" s="32">
        <f t="shared" si="4"/>
        <v>3.0699999999999994</v>
      </c>
      <c r="B93" s="13" t="s">
        <v>42</v>
      </c>
      <c r="C93" s="493">
        <f>SUM(Daman:Diu!C93)</f>
        <v>0</v>
      </c>
      <c r="D93" s="20">
        <f>SUM(Daman:Diu!D93)</f>
        <v>0</v>
      </c>
      <c r="E93" s="493">
        <f>SUM(Daman:Diu!E93)</f>
        <v>0</v>
      </c>
      <c r="F93" s="20">
        <f>SUM(Daman:Diu!F93)</f>
        <v>0</v>
      </c>
      <c r="G93" s="252"/>
      <c r="H93" s="416"/>
      <c r="I93" s="4">
        <f>SUM(Daman:Diu!I93)</f>
        <v>0</v>
      </c>
      <c r="J93" s="20">
        <f>SUM(Daman:Diu!J93)</f>
        <v>0</v>
      </c>
      <c r="K93" s="4">
        <f>SUM(Daman:Diu!K93)</f>
        <v>0</v>
      </c>
      <c r="L93" s="238">
        <f>SUM(Daman:Diu!L93)</f>
        <v>0</v>
      </c>
      <c r="M93" s="4">
        <f>SUM(Daman:Diu!M93)</f>
        <v>0</v>
      </c>
      <c r="N93" s="238">
        <f>SUM(Daman:Diu!N93)</f>
        <v>0</v>
      </c>
      <c r="O93" s="385">
        <v>0.5</v>
      </c>
      <c r="P93" s="195">
        <f>SUM(Daman:Diu!P93)</f>
        <v>0</v>
      </c>
      <c r="Q93" s="262">
        <f>SUM(Daman:Diu!Q93)</f>
        <v>0</v>
      </c>
      <c r="R93" s="5">
        <f>SUM(Daman:Diu!R93)</f>
        <v>0</v>
      </c>
      <c r="S93" s="20">
        <f>SUM(Daman:Diu!S93)</f>
        <v>0</v>
      </c>
      <c r="T93" s="4">
        <f>SUM(Daman:Diu!T93)</f>
        <v>0</v>
      </c>
      <c r="U93" s="238">
        <f>SUM(Daman:Diu!U93)</f>
        <v>0</v>
      </c>
      <c r="V93" s="4">
        <f>SUM(Daman:Diu!V93)</f>
        <v>0</v>
      </c>
      <c r="W93" s="238">
        <f>SUM(Daman:Diu!W93)</f>
        <v>0</v>
      </c>
      <c r="X93" s="385">
        <v>0.5</v>
      </c>
      <c r="Y93" s="4">
        <f>SUM(Daman:Diu!Y93)</f>
        <v>0</v>
      </c>
      <c r="Z93" s="238">
        <f>SUM(Daman:Diu!Z93)</f>
        <v>0</v>
      </c>
      <c r="AA93" s="4">
        <f>SUM(Daman:Diu!AA93)</f>
        <v>0</v>
      </c>
      <c r="AB93" s="238">
        <f>SUM(Daman:Diu!AB93)</f>
        <v>0</v>
      </c>
      <c r="AC93" s="22"/>
    </row>
    <row r="94" spans="1:29">
      <c r="A94" s="32"/>
      <c r="B94" s="13" t="s">
        <v>43</v>
      </c>
      <c r="C94" s="493">
        <f>SUM(Daman:Diu!C94)</f>
        <v>0</v>
      </c>
      <c r="D94" s="20">
        <f>SUM(Daman:Diu!D94)</f>
        <v>0</v>
      </c>
      <c r="E94" s="493">
        <f>SUM(Daman:Diu!E94)</f>
        <v>0</v>
      </c>
      <c r="F94" s="20">
        <f>SUM(Daman:Diu!F94)</f>
        <v>0</v>
      </c>
      <c r="G94" s="252"/>
      <c r="H94" s="416"/>
      <c r="I94" s="4">
        <f>SUM(Daman:Diu!I94)</f>
        <v>0</v>
      </c>
      <c r="J94" s="20">
        <f>SUM(Daman:Diu!J94)</f>
        <v>0</v>
      </c>
      <c r="K94" s="4">
        <f>SUM(Daman:Diu!K94)</f>
        <v>0</v>
      </c>
      <c r="L94" s="238">
        <f>SUM(Daman:Diu!L94)</f>
        <v>0</v>
      </c>
      <c r="M94" s="4">
        <f>SUM(Daman:Diu!M94)</f>
        <v>0</v>
      </c>
      <c r="N94" s="238">
        <f>SUM(Daman:Diu!N94)</f>
        <v>0</v>
      </c>
      <c r="O94" s="393"/>
      <c r="P94" s="195">
        <f>SUM(Daman:Diu!P94)</f>
        <v>0</v>
      </c>
      <c r="Q94" s="262">
        <f>SUM(Daman:Diu!Q94)</f>
        <v>0</v>
      </c>
      <c r="R94" s="5">
        <f>SUM(Daman:Diu!R94)</f>
        <v>0</v>
      </c>
      <c r="S94" s="20">
        <f>SUM(Daman:Diu!S94)</f>
        <v>0</v>
      </c>
      <c r="T94" s="4">
        <f>SUM(Daman:Diu!T94)</f>
        <v>0</v>
      </c>
      <c r="U94" s="238">
        <f>SUM(Daman:Diu!U94)</f>
        <v>0</v>
      </c>
      <c r="V94" s="4">
        <f>SUM(Daman:Diu!V94)</f>
        <v>0</v>
      </c>
      <c r="W94" s="238">
        <f>SUM(Daman:Diu!W94)</f>
        <v>0</v>
      </c>
      <c r="X94" s="393"/>
      <c r="Y94" s="4">
        <f>SUM(Daman:Diu!Y94)</f>
        <v>0</v>
      </c>
      <c r="Z94" s="238">
        <f>SUM(Daman:Diu!Z94)</f>
        <v>0</v>
      </c>
      <c r="AA94" s="4">
        <f>SUM(Daman:Diu!AA94)</f>
        <v>0</v>
      </c>
      <c r="AB94" s="238">
        <f>SUM(Daman:Diu!AB94)</f>
        <v>0</v>
      </c>
      <c r="AC94" s="22"/>
    </row>
    <row r="95" spans="1:29">
      <c r="A95" s="32" t="s">
        <v>44</v>
      </c>
      <c r="B95" s="14" t="s">
        <v>45</v>
      </c>
      <c r="C95" s="493">
        <f>SUM(Daman:Diu!C95)</f>
        <v>0</v>
      </c>
      <c r="D95" s="20">
        <f>SUM(Daman:Diu!D95)</f>
        <v>0</v>
      </c>
      <c r="E95" s="493">
        <f>SUM(Daman:Diu!E95)</f>
        <v>0</v>
      </c>
      <c r="F95" s="20">
        <f>SUM(Daman:Diu!F95)</f>
        <v>0</v>
      </c>
      <c r="G95" s="253"/>
      <c r="H95" s="417"/>
      <c r="I95" s="4">
        <f>SUM(Daman:Diu!I95)</f>
        <v>0</v>
      </c>
      <c r="J95" s="20">
        <f>SUM(Daman:Diu!J95)</f>
        <v>0</v>
      </c>
      <c r="K95" s="4">
        <f>SUM(Daman:Diu!K95)</f>
        <v>0</v>
      </c>
      <c r="L95" s="238">
        <f>SUM(Daman:Diu!L95)</f>
        <v>0</v>
      </c>
      <c r="M95" s="4">
        <f>SUM(Daman:Diu!M95)</f>
        <v>0</v>
      </c>
      <c r="N95" s="238">
        <f>SUM(Daman:Diu!N95)</f>
        <v>0</v>
      </c>
      <c r="O95" s="387">
        <v>3</v>
      </c>
      <c r="P95" s="195">
        <f>SUM(Daman:Diu!P95)</f>
        <v>0</v>
      </c>
      <c r="Q95" s="262">
        <f>SUM(Daman:Diu!Q95)</f>
        <v>0</v>
      </c>
      <c r="R95" s="5">
        <f>SUM(Daman:Diu!R95)</f>
        <v>0</v>
      </c>
      <c r="S95" s="20">
        <f>SUM(Daman:Diu!S95)</f>
        <v>0</v>
      </c>
      <c r="T95" s="4">
        <f>SUM(Daman:Diu!T95)</f>
        <v>0</v>
      </c>
      <c r="U95" s="238">
        <f>SUM(Daman:Diu!U95)</f>
        <v>0</v>
      </c>
      <c r="V95" s="4">
        <f>SUM(Daman:Diu!V95)</f>
        <v>0</v>
      </c>
      <c r="W95" s="238">
        <f>SUM(Daman:Diu!W95)</f>
        <v>0</v>
      </c>
      <c r="X95" s="387">
        <v>3</v>
      </c>
      <c r="Y95" s="4">
        <f>SUM(Daman:Diu!Y95)</f>
        <v>0</v>
      </c>
      <c r="Z95" s="238">
        <f>SUM(Daman:Diu!Z95)</f>
        <v>0</v>
      </c>
      <c r="AA95" s="4">
        <f>SUM(Daman:Diu!AA95)</f>
        <v>0</v>
      </c>
      <c r="AB95" s="238">
        <f>SUM(Daman:Diu!AB95)</f>
        <v>0</v>
      </c>
      <c r="AC95" s="23"/>
    </row>
    <row r="96" spans="1:29" ht="28.5">
      <c r="A96" s="32" t="s">
        <v>46</v>
      </c>
      <c r="B96" s="14" t="s">
        <v>47</v>
      </c>
      <c r="C96" s="493">
        <f>SUM(Daman:Diu!C96)</f>
        <v>0</v>
      </c>
      <c r="D96" s="20">
        <f>SUM(Daman:Diu!D96)</f>
        <v>0</v>
      </c>
      <c r="E96" s="493">
        <f>SUM(Daman:Diu!E96)</f>
        <v>0</v>
      </c>
      <c r="F96" s="20">
        <f>SUM(Daman:Diu!F96)</f>
        <v>0</v>
      </c>
      <c r="G96" s="242"/>
      <c r="H96" s="401"/>
      <c r="I96" s="4">
        <f>SUM(Daman:Diu!I96)</f>
        <v>0</v>
      </c>
      <c r="J96" s="20">
        <f>SUM(Daman:Diu!J96)</f>
        <v>0</v>
      </c>
      <c r="K96" s="4">
        <f>SUM(Daman:Diu!K96)</f>
        <v>0</v>
      </c>
      <c r="L96" s="238">
        <f>SUM(Daman:Diu!L96)</f>
        <v>0</v>
      </c>
      <c r="M96" s="4">
        <f>SUM(Daman:Diu!M96)</f>
        <v>0</v>
      </c>
      <c r="N96" s="238">
        <f>SUM(Daman:Diu!N96)</f>
        <v>0</v>
      </c>
      <c r="O96" s="387">
        <v>9.6</v>
      </c>
      <c r="P96" s="195">
        <f>SUM(Daman:Diu!P96)</f>
        <v>0</v>
      </c>
      <c r="Q96" s="262">
        <f>SUM(Daman:Diu!Q96)</f>
        <v>0</v>
      </c>
      <c r="R96" s="5">
        <f>SUM(Daman:Diu!R96)</f>
        <v>0</v>
      </c>
      <c r="S96" s="20">
        <f>SUM(Daman:Diu!S96)</f>
        <v>0</v>
      </c>
      <c r="T96" s="4">
        <f>SUM(Daman:Diu!T96)</f>
        <v>0</v>
      </c>
      <c r="U96" s="238">
        <f>SUM(Daman:Diu!U96)</f>
        <v>0</v>
      </c>
      <c r="V96" s="4">
        <f>SUM(Daman:Diu!V96)</f>
        <v>0</v>
      </c>
      <c r="W96" s="238">
        <f>SUM(Daman:Diu!W96)</f>
        <v>0</v>
      </c>
      <c r="X96" s="387">
        <v>9.6</v>
      </c>
      <c r="Y96" s="4">
        <f>SUM(Daman:Diu!Y96)</f>
        <v>0</v>
      </c>
      <c r="Z96" s="238">
        <f>SUM(Daman:Diu!Z96)</f>
        <v>0</v>
      </c>
      <c r="AA96" s="4">
        <f>SUM(Daman:Diu!AA96)</f>
        <v>0</v>
      </c>
      <c r="AB96" s="238">
        <f>SUM(Daman:Diu!AB96)</f>
        <v>0</v>
      </c>
      <c r="AC96" s="7"/>
    </row>
    <row r="97" spans="1:29" ht="42.75">
      <c r="A97" s="32" t="s">
        <v>48</v>
      </c>
      <c r="B97" s="14" t="s">
        <v>49</v>
      </c>
      <c r="C97" s="493">
        <f>SUM(Daman:Diu!C97)</f>
        <v>0</v>
      </c>
      <c r="D97" s="20">
        <f>SUM(Daman:Diu!D97)</f>
        <v>0</v>
      </c>
      <c r="E97" s="493">
        <f>SUM(Daman:Diu!E97)</f>
        <v>0</v>
      </c>
      <c r="F97" s="20">
        <f>SUM(Daman:Diu!F97)</f>
        <v>0</v>
      </c>
      <c r="G97" s="242"/>
      <c r="H97" s="401"/>
      <c r="I97" s="4">
        <f>SUM(Daman:Diu!I97)</f>
        <v>0</v>
      </c>
      <c r="J97" s="20">
        <f>SUM(Daman:Diu!J97)</f>
        <v>0</v>
      </c>
      <c r="K97" s="4">
        <f>SUM(Daman:Diu!K97)</f>
        <v>0</v>
      </c>
      <c r="L97" s="238">
        <f>SUM(Daman:Diu!L97)</f>
        <v>0</v>
      </c>
      <c r="M97" s="4">
        <f>SUM(Daman:Diu!M97)</f>
        <v>0</v>
      </c>
      <c r="N97" s="238">
        <f>SUM(Daman:Diu!N97)</f>
        <v>0</v>
      </c>
      <c r="O97" s="385">
        <v>2.88</v>
      </c>
      <c r="P97" s="195">
        <f>SUM(Daman:Diu!P97)</f>
        <v>0</v>
      </c>
      <c r="Q97" s="262">
        <f>SUM(Daman:Diu!Q97)</f>
        <v>0</v>
      </c>
      <c r="R97" s="5">
        <f>SUM(Daman:Diu!R97)</f>
        <v>0</v>
      </c>
      <c r="S97" s="20">
        <f>SUM(Daman:Diu!S97)</f>
        <v>0</v>
      </c>
      <c r="T97" s="4">
        <f>SUM(Daman:Diu!T97)</f>
        <v>0</v>
      </c>
      <c r="U97" s="238">
        <f>SUM(Daman:Diu!U97)</f>
        <v>0</v>
      </c>
      <c r="V97" s="4">
        <f>SUM(Daman:Diu!V97)</f>
        <v>0</v>
      </c>
      <c r="W97" s="238">
        <f>SUM(Daman:Diu!W97)</f>
        <v>0</v>
      </c>
      <c r="X97" s="385">
        <v>2.88</v>
      </c>
      <c r="Y97" s="4">
        <f>SUM(Daman:Diu!Y97)</f>
        <v>0</v>
      </c>
      <c r="Z97" s="238">
        <f>SUM(Daman:Diu!Z97)</f>
        <v>0</v>
      </c>
      <c r="AA97" s="4">
        <f>SUM(Daman:Diu!AA97)</f>
        <v>0</v>
      </c>
      <c r="AB97" s="238">
        <f>SUM(Daman:Diu!AB97)</f>
        <v>0</v>
      </c>
      <c r="AC97" s="7"/>
    </row>
    <row r="98" spans="1:29">
      <c r="A98" s="32" t="s">
        <v>50</v>
      </c>
      <c r="B98" s="14" t="s">
        <v>51</v>
      </c>
      <c r="C98" s="493">
        <f>SUM(Daman:Diu!C98)</f>
        <v>0</v>
      </c>
      <c r="D98" s="20">
        <f>SUM(Daman:Diu!D98)</f>
        <v>0</v>
      </c>
      <c r="E98" s="493">
        <f>SUM(Daman:Diu!E98)</f>
        <v>0</v>
      </c>
      <c r="F98" s="20">
        <f>SUM(Daman:Diu!F98)</f>
        <v>0</v>
      </c>
      <c r="G98" s="242"/>
      <c r="H98" s="401"/>
      <c r="I98" s="4">
        <f>SUM(Daman:Diu!I98)</f>
        <v>0</v>
      </c>
      <c r="J98" s="20">
        <f>SUM(Daman:Diu!J98)</f>
        <v>0</v>
      </c>
      <c r="K98" s="4">
        <f>SUM(Daman:Diu!K98)</f>
        <v>0</v>
      </c>
      <c r="L98" s="238">
        <f>SUM(Daman:Diu!L98)</f>
        <v>0</v>
      </c>
      <c r="M98" s="4">
        <f>SUM(Daman:Diu!M98)</f>
        <v>0</v>
      </c>
      <c r="N98" s="238">
        <f>SUM(Daman:Diu!N98)</f>
        <v>0</v>
      </c>
      <c r="O98" s="385">
        <v>1.5</v>
      </c>
      <c r="P98" s="195">
        <f>SUM(Daman:Diu!P98)</f>
        <v>0</v>
      </c>
      <c r="Q98" s="262">
        <f>SUM(Daman:Diu!Q98)</f>
        <v>0</v>
      </c>
      <c r="R98" s="5">
        <f>SUM(Daman:Diu!R98)</f>
        <v>0</v>
      </c>
      <c r="S98" s="20">
        <f>SUM(Daman:Diu!S98)</f>
        <v>0</v>
      </c>
      <c r="T98" s="4">
        <f>SUM(Daman:Diu!T98)</f>
        <v>0</v>
      </c>
      <c r="U98" s="238">
        <f>SUM(Daman:Diu!U98)</f>
        <v>0</v>
      </c>
      <c r="V98" s="4">
        <f>SUM(Daman:Diu!V98)</f>
        <v>0</v>
      </c>
      <c r="W98" s="238">
        <f>SUM(Daman:Diu!W98)</f>
        <v>0</v>
      </c>
      <c r="X98" s="385">
        <v>1.5</v>
      </c>
      <c r="Y98" s="4">
        <f>SUM(Daman:Diu!Y98)</f>
        <v>0</v>
      </c>
      <c r="Z98" s="238">
        <f>SUM(Daman:Diu!Z98)</f>
        <v>0</v>
      </c>
      <c r="AA98" s="4">
        <f>SUM(Daman:Diu!AA98)</f>
        <v>0</v>
      </c>
      <c r="AB98" s="238">
        <f>SUM(Daman:Diu!AB98)</f>
        <v>0</v>
      </c>
      <c r="AC98" s="7"/>
    </row>
    <row r="99" spans="1:29">
      <c r="A99" s="32" t="s">
        <v>52</v>
      </c>
      <c r="B99" s="14" t="s">
        <v>53</v>
      </c>
      <c r="C99" s="493">
        <f>SUM(Daman:Diu!C99)</f>
        <v>0</v>
      </c>
      <c r="D99" s="20">
        <f>SUM(Daman:Diu!D99)</f>
        <v>0</v>
      </c>
      <c r="E99" s="493">
        <f>SUM(Daman:Diu!E99)</f>
        <v>0</v>
      </c>
      <c r="F99" s="20">
        <f>SUM(Daman:Diu!F99)</f>
        <v>0</v>
      </c>
      <c r="G99" s="242"/>
      <c r="H99" s="401"/>
      <c r="I99" s="4">
        <f>SUM(Daman:Diu!I99)</f>
        <v>0</v>
      </c>
      <c r="J99" s="20">
        <f>SUM(Daman:Diu!J99)</f>
        <v>0</v>
      </c>
      <c r="K99" s="4">
        <f>SUM(Daman:Diu!K99)</f>
        <v>0</v>
      </c>
      <c r="L99" s="238">
        <f>SUM(Daman:Diu!L99)</f>
        <v>0</v>
      </c>
      <c r="M99" s="4">
        <f>SUM(Daman:Diu!M99)</f>
        <v>0</v>
      </c>
      <c r="N99" s="238">
        <f>SUM(Daman:Diu!N99)</f>
        <v>0</v>
      </c>
      <c r="O99" s="385">
        <v>1.2</v>
      </c>
      <c r="P99" s="195">
        <f>SUM(Daman:Diu!P99)</f>
        <v>0</v>
      </c>
      <c r="Q99" s="262">
        <f>SUM(Daman:Diu!Q99)</f>
        <v>0</v>
      </c>
      <c r="R99" s="5">
        <f>SUM(Daman:Diu!R99)</f>
        <v>0</v>
      </c>
      <c r="S99" s="20">
        <f>SUM(Daman:Diu!S99)</f>
        <v>0</v>
      </c>
      <c r="T99" s="4">
        <f>SUM(Daman:Diu!T99)</f>
        <v>0</v>
      </c>
      <c r="U99" s="238">
        <f>SUM(Daman:Diu!U99)</f>
        <v>0</v>
      </c>
      <c r="V99" s="4">
        <f>SUM(Daman:Diu!V99)</f>
        <v>0</v>
      </c>
      <c r="W99" s="238">
        <f>SUM(Daman:Diu!W99)</f>
        <v>0</v>
      </c>
      <c r="X99" s="385">
        <v>1.2</v>
      </c>
      <c r="Y99" s="4">
        <f>SUM(Daman:Diu!Y99)</f>
        <v>0</v>
      </c>
      <c r="Z99" s="238">
        <f>SUM(Daman:Diu!Z99)</f>
        <v>0</v>
      </c>
      <c r="AA99" s="4">
        <f>SUM(Daman:Diu!AA99)</f>
        <v>0</v>
      </c>
      <c r="AB99" s="238">
        <f>SUM(Daman:Diu!AB99)</f>
        <v>0</v>
      </c>
      <c r="AC99" s="7"/>
    </row>
    <row r="100" spans="1:29" ht="28.5">
      <c r="A100" s="32" t="s">
        <v>54</v>
      </c>
      <c r="B100" s="14" t="s">
        <v>55</v>
      </c>
      <c r="C100" s="493">
        <f>SUM(Daman:Diu!C100)</f>
        <v>0</v>
      </c>
      <c r="D100" s="20">
        <f>SUM(Daman:Diu!D100)</f>
        <v>0</v>
      </c>
      <c r="E100" s="493">
        <f>SUM(Daman:Diu!E100)</f>
        <v>0</v>
      </c>
      <c r="F100" s="20">
        <f>SUM(Daman:Diu!F100)</f>
        <v>0</v>
      </c>
      <c r="G100" s="242"/>
      <c r="H100" s="401"/>
      <c r="I100" s="4">
        <f>SUM(Daman:Diu!I100)</f>
        <v>0</v>
      </c>
      <c r="J100" s="20">
        <f>SUM(Daman:Diu!J100)</f>
        <v>0</v>
      </c>
      <c r="K100" s="4">
        <f>SUM(Daman:Diu!K100)</f>
        <v>0</v>
      </c>
      <c r="L100" s="238">
        <f>SUM(Daman:Diu!L100)</f>
        <v>0</v>
      </c>
      <c r="M100" s="4">
        <f>SUM(Daman:Diu!M100)</f>
        <v>0</v>
      </c>
      <c r="N100" s="238">
        <f>SUM(Daman:Diu!N100)</f>
        <v>0</v>
      </c>
      <c r="O100" s="385">
        <v>1.2</v>
      </c>
      <c r="P100" s="195">
        <f>SUM(Daman:Diu!P100)</f>
        <v>0</v>
      </c>
      <c r="Q100" s="262">
        <f>SUM(Daman:Diu!Q100)</f>
        <v>0</v>
      </c>
      <c r="R100" s="5">
        <f>SUM(Daman:Diu!R100)</f>
        <v>0</v>
      </c>
      <c r="S100" s="20">
        <f>SUM(Daman:Diu!S100)</f>
        <v>0</v>
      </c>
      <c r="T100" s="4">
        <f>SUM(Daman:Diu!T100)</f>
        <v>0</v>
      </c>
      <c r="U100" s="238">
        <f>SUM(Daman:Diu!U100)</f>
        <v>0</v>
      </c>
      <c r="V100" s="4">
        <f>SUM(Daman:Diu!V100)</f>
        <v>0</v>
      </c>
      <c r="W100" s="238">
        <f>SUM(Daman:Diu!W100)</f>
        <v>0</v>
      </c>
      <c r="X100" s="385">
        <v>1.2</v>
      </c>
      <c r="Y100" s="4">
        <f>SUM(Daman:Diu!Y100)</f>
        <v>0</v>
      </c>
      <c r="Z100" s="238">
        <f>SUM(Daman:Diu!Z100)</f>
        <v>0</v>
      </c>
      <c r="AA100" s="4">
        <f>SUM(Daman:Diu!AA100)</f>
        <v>0</v>
      </c>
      <c r="AB100" s="238">
        <f>SUM(Daman:Diu!AB100)</f>
        <v>0</v>
      </c>
      <c r="AC100" s="7"/>
    </row>
    <row r="101" spans="1:29" ht="28.5">
      <c r="A101" s="32" t="s">
        <v>56</v>
      </c>
      <c r="B101" s="14" t="s">
        <v>57</v>
      </c>
      <c r="C101" s="493">
        <f>SUM(Daman:Diu!C101)</f>
        <v>0</v>
      </c>
      <c r="D101" s="20">
        <f>SUM(Daman:Diu!D101)</f>
        <v>0</v>
      </c>
      <c r="E101" s="493">
        <f>SUM(Daman:Diu!E101)</f>
        <v>0</v>
      </c>
      <c r="F101" s="20">
        <f>SUM(Daman:Diu!F101)</f>
        <v>0</v>
      </c>
      <c r="G101" s="242"/>
      <c r="H101" s="401"/>
      <c r="I101" s="4">
        <f>SUM(Daman:Diu!I101)</f>
        <v>0</v>
      </c>
      <c r="J101" s="20">
        <f>SUM(Daman:Diu!J101)</f>
        <v>0</v>
      </c>
      <c r="K101" s="4">
        <f>SUM(Daman:Diu!K101)</f>
        <v>0</v>
      </c>
      <c r="L101" s="238">
        <f>SUM(Daman:Diu!L101)</f>
        <v>0</v>
      </c>
      <c r="M101" s="4">
        <f>SUM(Daman:Diu!M101)</f>
        <v>0</v>
      </c>
      <c r="N101" s="238">
        <f>SUM(Daman:Diu!N101)</f>
        <v>0</v>
      </c>
      <c r="O101" s="385">
        <v>1.8</v>
      </c>
      <c r="P101" s="195">
        <f>SUM(Daman:Diu!P101)</f>
        <v>0</v>
      </c>
      <c r="Q101" s="262">
        <f>SUM(Daman:Diu!Q101)</f>
        <v>0</v>
      </c>
      <c r="R101" s="5">
        <f>SUM(Daman:Diu!R101)</f>
        <v>0</v>
      </c>
      <c r="S101" s="20">
        <f>SUM(Daman:Diu!S101)</f>
        <v>0</v>
      </c>
      <c r="T101" s="4">
        <f>SUM(Daman:Diu!T101)</f>
        <v>0</v>
      </c>
      <c r="U101" s="238">
        <f>SUM(Daman:Diu!U101)</f>
        <v>0</v>
      </c>
      <c r="V101" s="4">
        <f>SUM(Daman:Diu!V101)</f>
        <v>0</v>
      </c>
      <c r="W101" s="238">
        <f>SUM(Daman:Diu!W101)</f>
        <v>0</v>
      </c>
      <c r="X101" s="385">
        <v>1.8</v>
      </c>
      <c r="Y101" s="4">
        <f>SUM(Daman:Diu!Y101)</f>
        <v>0</v>
      </c>
      <c r="Z101" s="238">
        <f>SUM(Daman:Diu!Z101)</f>
        <v>0</v>
      </c>
      <c r="AA101" s="4">
        <f>SUM(Daman:Diu!AA101)</f>
        <v>0</v>
      </c>
      <c r="AB101" s="238">
        <f>SUM(Daman:Diu!AB101)</f>
        <v>0</v>
      </c>
      <c r="AC101" s="7"/>
    </row>
    <row r="102" spans="1:29">
      <c r="A102" s="32">
        <v>3.08</v>
      </c>
      <c r="B102" s="14" t="s">
        <v>58</v>
      </c>
      <c r="C102" s="493">
        <f>SUM(Daman:Diu!C102)</f>
        <v>0</v>
      </c>
      <c r="D102" s="20">
        <f>SUM(Daman:Diu!D102)</f>
        <v>0</v>
      </c>
      <c r="E102" s="493">
        <f>SUM(Daman:Diu!E102)</f>
        <v>0</v>
      </c>
      <c r="F102" s="20">
        <f>SUM(Daman:Diu!F102)</f>
        <v>0</v>
      </c>
      <c r="G102" s="242"/>
      <c r="H102" s="401"/>
      <c r="I102" s="4">
        <f>SUM(Daman:Diu!I102)</f>
        <v>0</v>
      </c>
      <c r="J102" s="20">
        <f>SUM(Daman:Diu!J102)</f>
        <v>0</v>
      </c>
      <c r="K102" s="4">
        <f>SUM(Daman:Diu!K102)</f>
        <v>0</v>
      </c>
      <c r="L102" s="238">
        <f>SUM(Daman:Diu!L102)</f>
        <v>0</v>
      </c>
      <c r="M102" s="4">
        <f>SUM(Daman:Diu!M102)</f>
        <v>0</v>
      </c>
      <c r="N102" s="238">
        <f>SUM(Daman:Diu!N102)</f>
        <v>0</v>
      </c>
      <c r="O102" s="385">
        <v>0.5</v>
      </c>
      <c r="P102" s="195">
        <f>SUM(Daman:Diu!P102)</f>
        <v>0</v>
      </c>
      <c r="Q102" s="262">
        <f>SUM(Daman:Diu!Q102)</f>
        <v>0</v>
      </c>
      <c r="R102" s="5">
        <f>SUM(Daman:Diu!R102)</f>
        <v>0</v>
      </c>
      <c r="S102" s="20">
        <f>SUM(Daman:Diu!S102)</f>
        <v>0</v>
      </c>
      <c r="T102" s="4">
        <f>SUM(Daman:Diu!T102)</f>
        <v>0</v>
      </c>
      <c r="U102" s="238">
        <f>SUM(Daman:Diu!U102)</f>
        <v>0</v>
      </c>
      <c r="V102" s="4">
        <f>SUM(Daman:Diu!V102)</f>
        <v>0</v>
      </c>
      <c r="W102" s="238">
        <f>SUM(Daman:Diu!W102)</f>
        <v>0</v>
      </c>
      <c r="X102" s="385">
        <v>0.5</v>
      </c>
      <c r="Y102" s="4">
        <f>SUM(Daman:Diu!Y102)</f>
        <v>0</v>
      </c>
      <c r="Z102" s="238">
        <f>SUM(Daman:Diu!Z102)</f>
        <v>0</v>
      </c>
      <c r="AA102" s="4">
        <f>SUM(Daman:Diu!AA102)</f>
        <v>0</v>
      </c>
      <c r="AB102" s="238">
        <f>SUM(Daman:Diu!AB102)</f>
        <v>0</v>
      </c>
      <c r="AC102" s="7"/>
    </row>
    <row r="103" spans="1:29" ht="28.5">
      <c r="A103" s="32">
        <f t="shared" ref="A103:A110" si="5">+A102+0.01</f>
        <v>3.09</v>
      </c>
      <c r="B103" s="14" t="s">
        <v>59</v>
      </c>
      <c r="C103" s="493">
        <f>SUM(Daman:Diu!C103)</f>
        <v>0</v>
      </c>
      <c r="D103" s="20">
        <f>SUM(Daman:Diu!D103)</f>
        <v>0</v>
      </c>
      <c r="E103" s="493">
        <f>SUM(Daman:Diu!E103)</f>
        <v>0</v>
      </c>
      <c r="F103" s="20">
        <f>SUM(Daman:Diu!F103)</f>
        <v>0</v>
      </c>
      <c r="G103" s="242"/>
      <c r="H103" s="401"/>
      <c r="I103" s="4">
        <f>SUM(Daman:Diu!I103)</f>
        <v>0</v>
      </c>
      <c r="J103" s="20">
        <f>SUM(Daman:Diu!J103)</f>
        <v>0</v>
      </c>
      <c r="K103" s="4">
        <f>SUM(Daman:Diu!K103)</f>
        <v>0</v>
      </c>
      <c r="L103" s="238">
        <f>SUM(Daman:Diu!L103)</f>
        <v>0</v>
      </c>
      <c r="M103" s="4">
        <f>SUM(Daman:Diu!M103)</f>
        <v>0</v>
      </c>
      <c r="N103" s="238">
        <f>SUM(Daman:Diu!N103)</f>
        <v>0</v>
      </c>
      <c r="O103" s="385">
        <v>0.5</v>
      </c>
      <c r="P103" s="195">
        <f>SUM(Daman:Diu!P103)</f>
        <v>0</v>
      </c>
      <c r="Q103" s="262">
        <f>SUM(Daman:Diu!Q103)</f>
        <v>0</v>
      </c>
      <c r="R103" s="5">
        <f>SUM(Daman:Diu!R103)</f>
        <v>0</v>
      </c>
      <c r="S103" s="20">
        <f>SUM(Daman:Diu!S103)</f>
        <v>0</v>
      </c>
      <c r="T103" s="4">
        <f>SUM(Daman:Diu!T103)</f>
        <v>0</v>
      </c>
      <c r="U103" s="238">
        <f>SUM(Daman:Diu!U103)</f>
        <v>0</v>
      </c>
      <c r="V103" s="4">
        <f>SUM(Daman:Diu!V103)</f>
        <v>0</v>
      </c>
      <c r="W103" s="238">
        <f>SUM(Daman:Diu!W103)</f>
        <v>0</v>
      </c>
      <c r="X103" s="385">
        <v>0.5</v>
      </c>
      <c r="Y103" s="4">
        <f>SUM(Daman:Diu!Y103)</f>
        <v>0</v>
      </c>
      <c r="Z103" s="238">
        <f>SUM(Daman:Diu!Z103)</f>
        <v>0</v>
      </c>
      <c r="AA103" s="4">
        <f>SUM(Daman:Diu!AA103)</f>
        <v>0</v>
      </c>
      <c r="AB103" s="238">
        <f>SUM(Daman:Diu!AB103)</f>
        <v>0</v>
      </c>
      <c r="AC103" s="7"/>
    </row>
    <row r="104" spans="1:29" ht="28.5">
      <c r="A104" s="32">
        <f t="shared" si="5"/>
        <v>3.0999999999999996</v>
      </c>
      <c r="B104" s="14" t="s">
        <v>60</v>
      </c>
      <c r="C104" s="493">
        <f>SUM(Daman:Diu!C104)</f>
        <v>0</v>
      </c>
      <c r="D104" s="20">
        <f>SUM(Daman:Diu!D104)</f>
        <v>0</v>
      </c>
      <c r="E104" s="493">
        <f>SUM(Daman:Diu!E104)</f>
        <v>0</v>
      </c>
      <c r="F104" s="20">
        <f>SUM(Daman:Diu!F104)</f>
        <v>0</v>
      </c>
      <c r="G104" s="242"/>
      <c r="H104" s="401"/>
      <c r="I104" s="4">
        <f>SUM(Daman:Diu!I104)</f>
        <v>0</v>
      </c>
      <c r="J104" s="20">
        <f>SUM(Daman:Diu!J104)</f>
        <v>0</v>
      </c>
      <c r="K104" s="4">
        <f>SUM(Daman:Diu!K104)</f>
        <v>0</v>
      </c>
      <c r="L104" s="238">
        <f>SUM(Daman:Diu!L104)</f>
        <v>0</v>
      </c>
      <c r="M104" s="4">
        <f>SUM(Daman:Diu!M104)</f>
        <v>0</v>
      </c>
      <c r="N104" s="238">
        <f>SUM(Daman:Diu!N104)</f>
        <v>0</v>
      </c>
      <c r="O104" s="385">
        <v>0.625</v>
      </c>
      <c r="P104" s="195">
        <f>SUM(Daman:Diu!P104)</f>
        <v>0</v>
      </c>
      <c r="Q104" s="262">
        <f>SUM(Daman:Diu!Q104)</f>
        <v>0</v>
      </c>
      <c r="R104" s="5">
        <f>SUM(Daman:Diu!R104)</f>
        <v>0</v>
      </c>
      <c r="S104" s="20">
        <f>SUM(Daman:Diu!S104)</f>
        <v>0</v>
      </c>
      <c r="T104" s="4">
        <f>SUM(Daman:Diu!T104)</f>
        <v>0</v>
      </c>
      <c r="U104" s="238">
        <f>SUM(Daman:Diu!U104)</f>
        <v>0</v>
      </c>
      <c r="V104" s="4">
        <f>SUM(Daman:Diu!V104)</f>
        <v>0</v>
      </c>
      <c r="W104" s="238">
        <f>SUM(Daman:Diu!W104)</f>
        <v>0</v>
      </c>
      <c r="X104" s="385">
        <v>0.625</v>
      </c>
      <c r="Y104" s="4">
        <f>SUM(Daman:Diu!Y104)</f>
        <v>0</v>
      </c>
      <c r="Z104" s="238">
        <f>SUM(Daman:Diu!Z104)</f>
        <v>0</v>
      </c>
      <c r="AA104" s="4">
        <f>SUM(Daman:Diu!AA104)</f>
        <v>0</v>
      </c>
      <c r="AB104" s="238">
        <f>SUM(Daman:Diu!AB104)</f>
        <v>0</v>
      </c>
      <c r="AC104" s="7"/>
    </row>
    <row r="105" spans="1:29">
      <c r="A105" s="32">
        <f t="shared" si="5"/>
        <v>3.1099999999999994</v>
      </c>
      <c r="B105" s="14" t="s">
        <v>61</v>
      </c>
      <c r="C105" s="493">
        <f>SUM(Daman:Diu!C105)</f>
        <v>0</v>
      </c>
      <c r="D105" s="20">
        <f>SUM(Daman:Diu!D105)</f>
        <v>0</v>
      </c>
      <c r="E105" s="493">
        <f>SUM(Daman:Diu!E105)</f>
        <v>0</v>
      </c>
      <c r="F105" s="20">
        <f>SUM(Daman:Diu!F105)</f>
        <v>0</v>
      </c>
      <c r="G105" s="242"/>
      <c r="H105" s="401"/>
      <c r="I105" s="4">
        <f>SUM(Daman:Diu!I105)</f>
        <v>0</v>
      </c>
      <c r="J105" s="20">
        <f>SUM(Daman:Diu!J105)</f>
        <v>0</v>
      </c>
      <c r="K105" s="4">
        <f>SUM(Daman:Diu!K105)</f>
        <v>0</v>
      </c>
      <c r="L105" s="238">
        <f>SUM(Daman:Diu!L105)</f>
        <v>0</v>
      </c>
      <c r="M105" s="4">
        <f>SUM(Daman:Diu!M105)</f>
        <v>0</v>
      </c>
      <c r="N105" s="238">
        <f>SUM(Daman:Diu!N105)</f>
        <v>0</v>
      </c>
      <c r="O105" s="385">
        <v>0.375</v>
      </c>
      <c r="P105" s="195">
        <f>SUM(Daman:Diu!P105)</f>
        <v>0</v>
      </c>
      <c r="Q105" s="262">
        <f>SUM(Daman:Diu!Q105)</f>
        <v>0</v>
      </c>
      <c r="R105" s="5">
        <f>SUM(Daman:Diu!R105)</f>
        <v>0</v>
      </c>
      <c r="S105" s="20">
        <f>SUM(Daman:Diu!S105)</f>
        <v>0</v>
      </c>
      <c r="T105" s="4">
        <f>SUM(Daman:Diu!T105)</f>
        <v>0</v>
      </c>
      <c r="U105" s="238">
        <f>SUM(Daman:Diu!U105)</f>
        <v>0</v>
      </c>
      <c r="V105" s="4">
        <f>SUM(Daman:Diu!V105)</f>
        <v>0</v>
      </c>
      <c r="W105" s="238">
        <f>SUM(Daman:Diu!W105)</f>
        <v>0</v>
      </c>
      <c r="X105" s="385">
        <v>0.375</v>
      </c>
      <c r="Y105" s="4">
        <f>SUM(Daman:Diu!Y105)</f>
        <v>0</v>
      </c>
      <c r="Z105" s="238">
        <f>SUM(Daman:Diu!Z105)</f>
        <v>0</v>
      </c>
      <c r="AA105" s="4">
        <f>SUM(Daman:Diu!AA105)</f>
        <v>0</v>
      </c>
      <c r="AB105" s="238">
        <f>SUM(Daman:Diu!AB105)</f>
        <v>0</v>
      </c>
      <c r="AC105" s="7"/>
    </row>
    <row r="106" spans="1:29">
      <c r="A106" s="32">
        <f t="shared" si="5"/>
        <v>3.1199999999999992</v>
      </c>
      <c r="B106" s="14" t="s">
        <v>62</v>
      </c>
      <c r="C106" s="493">
        <f>SUM(Daman:Diu!C106)</f>
        <v>0</v>
      </c>
      <c r="D106" s="20">
        <f>SUM(Daman:Diu!D106)</f>
        <v>0</v>
      </c>
      <c r="E106" s="493">
        <f>SUM(Daman:Diu!E106)</f>
        <v>0</v>
      </c>
      <c r="F106" s="20">
        <f>SUM(Daman:Diu!F106)</f>
        <v>0</v>
      </c>
      <c r="G106" s="242"/>
      <c r="H106" s="401"/>
      <c r="I106" s="4">
        <f>SUM(Daman:Diu!I106)</f>
        <v>0</v>
      </c>
      <c r="J106" s="20">
        <f>SUM(Daman:Diu!J106)</f>
        <v>0</v>
      </c>
      <c r="K106" s="4">
        <f>SUM(Daman:Diu!K106)</f>
        <v>0</v>
      </c>
      <c r="L106" s="238">
        <f>SUM(Daman:Diu!L106)</f>
        <v>0</v>
      </c>
      <c r="M106" s="4">
        <f>SUM(Daman:Diu!M106)</f>
        <v>0</v>
      </c>
      <c r="N106" s="238">
        <f>SUM(Daman:Diu!N106)</f>
        <v>0</v>
      </c>
      <c r="O106" s="385">
        <v>0.375</v>
      </c>
      <c r="P106" s="195">
        <f>SUM(Daman:Diu!P106)</f>
        <v>0</v>
      </c>
      <c r="Q106" s="262">
        <f>SUM(Daman:Diu!Q106)</f>
        <v>0</v>
      </c>
      <c r="R106" s="5">
        <f>SUM(Daman:Diu!R106)</f>
        <v>0</v>
      </c>
      <c r="S106" s="20">
        <f>SUM(Daman:Diu!S106)</f>
        <v>0</v>
      </c>
      <c r="T106" s="4">
        <f>SUM(Daman:Diu!T106)</f>
        <v>0</v>
      </c>
      <c r="U106" s="238">
        <f>SUM(Daman:Diu!U106)</f>
        <v>0</v>
      </c>
      <c r="V106" s="4">
        <f>SUM(Daman:Diu!V106)</f>
        <v>0</v>
      </c>
      <c r="W106" s="238">
        <f>SUM(Daman:Diu!W106)</f>
        <v>0</v>
      </c>
      <c r="X106" s="385">
        <v>0.375</v>
      </c>
      <c r="Y106" s="4">
        <f>SUM(Daman:Diu!Y106)</f>
        <v>0</v>
      </c>
      <c r="Z106" s="238">
        <f>SUM(Daman:Diu!Z106)</f>
        <v>0</v>
      </c>
      <c r="AA106" s="4">
        <f>SUM(Daman:Diu!AA106)</f>
        <v>0</v>
      </c>
      <c r="AB106" s="238">
        <f>SUM(Daman:Diu!AB106)</f>
        <v>0</v>
      </c>
      <c r="AC106" s="7"/>
    </row>
    <row r="107" spans="1:29">
      <c r="A107" s="32">
        <f t="shared" si="5"/>
        <v>3.129999999999999</v>
      </c>
      <c r="B107" s="14" t="s">
        <v>63</v>
      </c>
      <c r="C107" s="493">
        <f>SUM(Daman:Diu!C107)</f>
        <v>0</v>
      </c>
      <c r="D107" s="20">
        <f>SUM(Daman:Diu!D107)</f>
        <v>0</v>
      </c>
      <c r="E107" s="493">
        <f>SUM(Daman:Diu!E107)</f>
        <v>0</v>
      </c>
      <c r="F107" s="20">
        <f>SUM(Daman:Diu!F107)</f>
        <v>0</v>
      </c>
      <c r="G107" s="242"/>
      <c r="H107" s="401"/>
      <c r="I107" s="4">
        <f>SUM(Daman:Diu!I107)</f>
        <v>0</v>
      </c>
      <c r="J107" s="20">
        <f>SUM(Daman:Diu!J107)</f>
        <v>0</v>
      </c>
      <c r="K107" s="4">
        <f>SUM(Daman:Diu!K107)</f>
        <v>0</v>
      </c>
      <c r="L107" s="238">
        <f>SUM(Daman:Diu!L107)</f>
        <v>0</v>
      </c>
      <c r="M107" s="4">
        <f>SUM(Daman:Diu!M107)</f>
        <v>0</v>
      </c>
      <c r="N107" s="238">
        <f>SUM(Daman:Diu!N107)</f>
        <v>0</v>
      </c>
      <c r="O107" s="385">
        <v>0.15</v>
      </c>
      <c r="P107" s="195">
        <f>SUM(Daman:Diu!P107)</f>
        <v>0</v>
      </c>
      <c r="Q107" s="262">
        <f>SUM(Daman:Diu!Q107)</f>
        <v>0</v>
      </c>
      <c r="R107" s="5">
        <f>SUM(Daman:Diu!R107)</f>
        <v>0</v>
      </c>
      <c r="S107" s="20">
        <f>SUM(Daman:Diu!S107)</f>
        <v>0</v>
      </c>
      <c r="T107" s="4">
        <f>SUM(Daman:Diu!T107)</f>
        <v>0</v>
      </c>
      <c r="U107" s="238">
        <f>SUM(Daman:Diu!U107)</f>
        <v>0</v>
      </c>
      <c r="V107" s="4">
        <f>SUM(Daman:Diu!V107)</f>
        <v>0</v>
      </c>
      <c r="W107" s="238">
        <f>SUM(Daman:Diu!W107)</f>
        <v>0</v>
      </c>
      <c r="X107" s="385">
        <v>0.15</v>
      </c>
      <c r="Y107" s="4">
        <f>SUM(Daman:Diu!Y107)</f>
        <v>0</v>
      </c>
      <c r="Z107" s="238">
        <f>SUM(Daman:Diu!Z107)</f>
        <v>0</v>
      </c>
      <c r="AA107" s="4">
        <f>SUM(Daman:Diu!AA107)</f>
        <v>0</v>
      </c>
      <c r="AB107" s="238">
        <f>SUM(Daman:Diu!AB107)</f>
        <v>0</v>
      </c>
      <c r="AC107" s="7"/>
    </row>
    <row r="108" spans="1:29">
      <c r="A108" s="32">
        <f t="shared" si="5"/>
        <v>3.1399999999999988</v>
      </c>
      <c r="B108" s="14" t="s">
        <v>64</v>
      </c>
      <c r="C108" s="493">
        <f>SUM(Daman:Diu!C108)</f>
        <v>0</v>
      </c>
      <c r="D108" s="20">
        <f>SUM(Daman:Diu!D108)</f>
        <v>0</v>
      </c>
      <c r="E108" s="493">
        <f>SUM(Daman:Diu!E108)</f>
        <v>0</v>
      </c>
      <c r="F108" s="20">
        <f>SUM(Daman:Diu!F108)</f>
        <v>0</v>
      </c>
      <c r="G108" s="242"/>
      <c r="H108" s="401"/>
      <c r="I108" s="4">
        <f>SUM(Daman:Diu!I108)</f>
        <v>0</v>
      </c>
      <c r="J108" s="20">
        <f>SUM(Daman:Diu!J108)</f>
        <v>0</v>
      </c>
      <c r="K108" s="4">
        <f>SUM(Daman:Diu!K108)</f>
        <v>0</v>
      </c>
      <c r="L108" s="238">
        <f>SUM(Daman:Diu!L108)</f>
        <v>0</v>
      </c>
      <c r="M108" s="4">
        <f>SUM(Daman:Diu!M108)</f>
        <v>0</v>
      </c>
      <c r="N108" s="238">
        <f>SUM(Daman:Diu!N108)</f>
        <v>0</v>
      </c>
      <c r="O108" s="385">
        <v>0.15</v>
      </c>
      <c r="P108" s="195">
        <f>SUM(Daman:Diu!P108)</f>
        <v>0</v>
      </c>
      <c r="Q108" s="262">
        <f>SUM(Daman:Diu!Q108)</f>
        <v>0</v>
      </c>
      <c r="R108" s="5">
        <f>SUM(Daman:Diu!R108)</f>
        <v>0</v>
      </c>
      <c r="S108" s="20">
        <f>SUM(Daman:Diu!S108)</f>
        <v>0</v>
      </c>
      <c r="T108" s="4">
        <f>SUM(Daman:Diu!T108)</f>
        <v>0</v>
      </c>
      <c r="U108" s="238">
        <f>SUM(Daman:Diu!U108)</f>
        <v>0</v>
      </c>
      <c r="V108" s="4">
        <f>SUM(Daman:Diu!V108)</f>
        <v>0</v>
      </c>
      <c r="W108" s="238">
        <f>SUM(Daman:Diu!W108)</f>
        <v>0</v>
      </c>
      <c r="X108" s="385">
        <v>0.15</v>
      </c>
      <c r="Y108" s="4">
        <f>SUM(Daman:Diu!Y108)</f>
        <v>0</v>
      </c>
      <c r="Z108" s="238">
        <f>SUM(Daman:Diu!Z108)</f>
        <v>0</v>
      </c>
      <c r="AA108" s="4">
        <f>SUM(Daman:Diu!AA108)</f>
        <v>0</v>
      </c>
      <c r="AB108" s="238">
        <f>SUM(Daman:Diu!AB108)</f>
        <v>0</v>
      </c>
      <c r="AC108" s="7"/>
    </row>
    <row r="109" spans="1:29">
      <c r="A109" s="32">
        <f t="shared" si="5"/>
        <v>3.1499999999999986</v>
      </c>
      <c r="B109" s="14" t="s">
        <v>65</v>
      </c>
      <c r="C109" s="493">
        <f>SUM(Daman:Diu!C109)</f>
        <v>0</v>
      </c>
      <c r="D109" s="20">
        <f>SUM(Daman:Diu!D109)</f>
        <v>0</v>
      </c>
      <c r="E109" s="493">
        <f>SUM(Daman:Diu!E109)</f>
        <v>0</v>
      </c>
      <c r="F109" s="20">
        <f>SUM(Daman:Diu!F109)</f>
        <v>0</v>
      </c>
      <c r="G109" s="242"/>
      <c r="H109" s="401"/>
      <c r="I109" s="4">
        <f>SUM(Daman:Diu!I109)</f>
        <v>0</v>
      </c>
      <c r="J109" s="20">
        <f>SUM(Daman:Diu!J109)</f>
        <v>0</v>
      </c>
      <c r="K109" s="4">
        <f>SUM(Daman:Diu!K109)</f>
        <v>0</v>
      </c>
      <c r="L109" s="238">
        <f>SUM(Daman:Diu!L109)</f>
        <v>0</v>
      </c>
      <c r="M109" s="4">
        <f>SUM(Daman:Diu!M109)</f>
        <v>0</v>
      </c>
      <c r="N109" s="238">
        <f>SUM(Daman:Diu!N109)</f>
        <v>0</v>
      </c>
      <c r="O109" s="385"/>
      <c r="P109" s="195">
        <f>SUM(Daman:Diu!P109)</f>
        <v>0</v>
      </c>
      <c r="Q109" s="262">
        <f>SUM(Daman:Diu!Q109)</f>
        <v>0</v>
      </c>
      <c r="R109" s="5">
        <f>SUM(Daman:Diu!R109)</f>
        <v>0</v>
      </c>
      <c r="S109" s="20">
        <f>SUM(Daman:Diu!S109)</f>
        <v>0</v>
      </c>
      <c r="T109" s="4">
        <f>SUM(Daman:Diu!T109)</f>
        <v>0</v>
      </c>
      <c r="U109" s="238">
        <f>SUM(Daman:Diu!U109)</f>
        <v>0</v>
      </c>
      <c r="V109" s="4">
        <f>SUM(Daman:Diu!V109)</f>
        <v>0</v>
      </c>
      <c r="W109" s="238">
        <f>SUM(Daman:Diu!W109)</f>
        <v>0</v>
      </c>
      <c r="X109" s="385"/>
      <c r="Y109" s="4">
        <f>SUM(Daman:Diu!Y109)</f>
        <v>0</v>
      </c>
      <c r="Z109" s="238">
        <f>SUM(Daman:Diu!Z109)</f>
        <v>0</v>
      </c>
      <c r="AA109" s="4">
        <f>SUM(Daman:Diu!AA109)</f>
        <v>0</v>
      </c>
      <c r="AB109" s="238">
        <f>SUM(Daman:Diu!AB109)</f>
        <v>0</v>
      </c>
      <c r="AC109" s="7"/>
    </row>
    <row r="110" spans="1:29">
      <c r="A110" s="32">
        <f t="shared" si="5"/>
        <v>3.1599999999999984</v>
      </c>
      <c r="B110" s="14" t="s">
        <v>66</v>
      </c>
      <c r="C110" s="493">
        <f>SUM(Daman:Diu!C110)</f>
        <v>0</v>
      </c>
      <c r="D110" s="20">
        <f>SUM(Daman:Diu!D110)</f>
        <v>0</v>
      </c>
      <c r="E110" s="493">
        <f>SUM(Daman:Diu!E110)</f>
        <v>0</v>
      </c>
      <c r="F110" s="20">
        <f>SUM(Daman:Diu!F110)</f>
        <v>0</v>
      </c>
      <c r="G110" s="242"/>
      <c r="H110" s="401"/>
      <c r="I110" s="4">
        <f>SUM(Daman:Diu!I110)</f>
        <v>0</v>
      </c>
      <c r="J110" s="20">
        <f>SUM(Daman:Diu!J110)</f>
        <v>0</v>
      </c>
      <c r="K110" s="4">
        <f>SUM(Daman:Diu!K110)</f>
        <v>0</v>
      </c>
      <c r="L110" s="238">
        <f>SUM(Daman:Diu!L110)</f>
        <v>0</v>
      </c>
      <c r="M110" s="4">
        <f>SUM(Daman:Diu!M110)</f>
        <v>0</v>
      </c>
      <c r="N110" s="238">
        <f>SUM(Daman:Diu!N110)</f>
        <v>0</v>
      </c>
      <c r="O110" s="385">
        <v>0.25</v>
      </c>
      <c r="P110" s="195">
        <f>SUM(Daman:Diu!P110)</f>
        <v>0</v>
      </c>
      <c r="Q110" s="262">
        <f>SUM(Daman:Diu!Q110)</f>
        <v>0</v>
      </c>
      <c r="R110" s="5">
        <f>SUM(Daman:Diu!R110)</f>
        <v>0</v>
      </c>
      <c r="S110" s="20">
        <f>SUM(Daman:Diu!S110)</f>
        <v>0</v>
      </c>
      <c r="T110" s="4">
        <f>SUM(Daman:Diu!T110)</f>
        <v>0</v>
      </c>
      <c r="U110" s="238">
        <f>SUM(Daman:Diu!U110)</f>
        <v>0</v>
      </c>
      <c r="V110" s="4">
        <f>SUM(Daman:Diu!V110)</f>
        <v>0</v>
      </c>
      <c r="W110" s="238">
        <f>SUM(Daman:Diu!W110)</f>
        <v>0</v>
      </c>
      <c r="X110" s="385">
        <v>0.25</v>
      </c>
      <c r="Y110" s="4">
        <f>SUM(Daman:Diu!Y110)</f>
        <v>0</v>
      </c>
      <c r="Z110" s="238">
        <f>SUM(Daman:Diu!Z110)</f>
        <v>0</v>
      </c>
      <c r="AA110" s="4">
        <f>SUM(Daman:Diu!AA110)</f>
        <v>0</v>
      </c>
      <c r="AB110" s="238">
        <f>SUM(Daman:Diu!AB110)</f>
        <v>0</v>
      </c>
      <c r="AC110" s="7"/>
    </row>
    <row r="111" spans="1:29" ht="28.5">
      <c r="A111" s="32">
        <v>3.17</v>
      </c>
      <c r="B111" s="14" t="s">
        <v>67</v>
      </c>
      <c r="C111" s="493">
        <f>SUM(Daman:Diu!C111)</f>
        <v>0</v>
      </c>
      <c r="D111" s="20">
        <f>SUM(Daman:Diu!D111)</f>
        <v>0</v>
      </c>
      <c r="E111" s="493">
        <f>SUM(Daman:Diu!E111)</f>
        <v>0</v>
      </c>
      <c r="F111" s="20">
        <f>SUM(Daman:Diu!F111)</f>
        <v>0</v>
      </c>
      <c r="G111" s="242"/>
      <c r="H111" s="401"/>
      <c r="I111" s="4">
        <f>SUM(Daman:Diu!I111)</f>
        <v>0</v>
      </c>
      <c r="J111" s="20">
        <f>SUM(Daman:Diu!J111)</f>
        <v>0</v>
      </c>
      <c r="K111" s="4">
        <f>SUM(Daman:Diu!K111)</f>
        <v>0</v>
      </c>
      <c r="L111" s="238">
        <f>SUM(Daman:Diu!L111)</f>
        <v>0</v>
      </c>
      <c r="M111" s="4">
        <f>SUM(Daman:Diu!M111)</f>
        <v>0</v>
      </c>
      <c r="N111" s="238">
        <f>SUM(Daman:Diu!N111)</f>
        <v>0</v>
      </c>
      <c r="O111" s="385">
        <v>0.1</v>
      </c>
      <c r="P111" s="195">
        <f>SUM(Daman:Diu!P111)</f>
        <v>0</v>
      </c>
      <c r="Q111" s="262">
        <f>SUM(Daman:Diu!Q111)</f>
        <v>0</v>
      </c>
      <c r="R111" s="5">
        <f>SUM(Daman:Diu!R111)</f>
        <v>0</v>
      </c>
      <c r="S111" s="20">
        <f>SUM(Daman:Diu!S111)</f>
        <v>0</v>
      </c>
      <c r="T111" s="4">
        <f>SUM(Daman:Diu!T111)</f>
        <v>0</v>
      </c>
      <c r="U111" s="238">
        <f>SUM(Daman:Diu!U111)</f>
        <v>0</v>
      </c>
      <c r="V111" s="4">
        <f>SUM(Daman:Diu!V111)</f>
        <v>0</v>
      </c>
      <c r="W111" s="238">
        <f>SUM(Daman:Diu!W111)</f>
        <v>0</v>
      </c>
      <c r="X111" s="385">
        <v>0.1</v>
      </c>
      <c r="Y111" s="4">
        <f>SUM(Daman:Diu!Y111)</f>
        <v>0</v>
      </c>
      <c r="Z111" s="238">
        <f>SUM(Daman:Diu!Z111)</f>
        <v>0</v>
      </c>
      <c r="AA111" s="4">
        <f>SUM(Daman:Diu!AA111)</f>
        <v>0</v>
      </c>
      <c r="AB111" s="238">
        <f>SUM(Daman:Diu!AB111)</f>
        <v>0</v>
      </c>
      <c r="AC111" s="7"/>
    </row>
    <row r="112" spans="1:29" s="278" customFormat="1">
      <c r="A112" s="270"/>
      <c r="B112" s="287" t="s">
        <v>68</v>
      </c>
      <c r="C112" s="493">
        <f>SUM(Daman:Diu!C112)</f>
        <v>0</v>
      </c>
      <c r="D112" s="20">
        <f>SUM(Daman:Diu!D112)</f>
        <v>0</v>
      </c>
      <c r="E112" s="493">
        <f>SUM(Daman:Diu!E112)</f>
        <v>0</v>
      </c>
      <c r="F112" s="20">
        <f>SUM(Daman:Diu!F112)</f>
        <v>0</v>
      </c>
      <c r="G112" s="288"/>
      <c r="H112" s="408"/>
      <c r="I112" s="274">
        <f>SUM(Daman:Diu!I112)</f>
        <v>0</v>
      </c>
      <c r="J112" s="273">
        <f>SUM(Daman:Diu!J112)</f>
        <v>0</v>
      </c>
      <c r="K112" s="274">
        <f>SUM(Daman:Diu!K112)</f>
        <v>0</v>
      </c>
      <c r="L112" s="275">
        <f>SUM(Daman:Diu!L112)</f>
        <v>0</v>
      </c>
      <c r="M112" s="274">
        <f>SUM(Daman:Diu!M112)</f>
        <v>0</v>
      </c>
      <c r="N112" s="275">
        <f>SUM(Daman:Diu!N112)</f>
        <v>0</v>
      </c>
      <c r="O112" s="388"/>
      <c r="P112" s="277">
        <f>SUM(Daman:Diu!P112)</f>
        <v>0</v>
      </c>
      <c r="Q112" s="270">
        <f>SUM(Daman:Diu!Q112)</f>
        <v>0</v>
      </c>
      <c r="R112" s="272">
        <f>SUM(Daman:Diu!R112)</f>
        <v>0</v>
      </c>
      <c r="S112" s="273">
        <f>SUM(Daman:Diu!S112)</f>
        <v>0</v>
      </c>
      <c r="T112" s="274">
        <f>SUM(Daman:Diu!T112)</f>
        <v>0</v>
      </c>
      <c r="U112" s="275">
        <f>SUM(Daman:Diu!U112)</f>
        <v>0</v>
      </c>
      <c r="V112" s="274">
        <f>SUM(Daman:Diu!V112)</f>
        <v>0</v>
      </c>
      <c r="W112" s="275">
        <f>SUM(Daman:Diu!W112)</f>
        <v>0</v>
      </c>
      <c r="X112" s="388"/>
      <c r="Y112" s="274">
        <f>SUM(Daman:Diu!Y112)</f>
        <v>0</v>
      </c>
      <c r="Z112" s="275">
        <f>SUM(Daman:Diu!Z112)</f>
        <v>0</v>
      </c>
      <c r="AA112" s="274">
        <f>SUM(Daman:Diu!AA112)</f>
        <v>0</v>
      </c>
      <c r="AB112" s="275">
        <f>SUM(Daman:Diu!AB112)</f>
        <v>0</v>
      </c>
      <c r="AC112" s="287"/>
    </row>
    <row r="113" spans="1:29" s="278" customFormat="1">
      <c r="A113" s="270"/>
      <c r="B113" s="271" t="s">
        <v>69</v>
      </c>
      <c r="C113" s="493">
        <f>SUM(Daman:Diu!C113)</f>
        <v>0</v>
      </c>
      <c r="D113" s="20">
        <f>SUM(Daman:Diu!D113)</f>
        <v>0</v>
      </c>
      <c r="E113" s="493">
        <f>SUM(Daman:Diu!E113)</f>
        <v>0</v>
      </c>
      <c r="F113" s="20">
        <f>SUM(Daman:Diu!F113)</f>
        <v>0</v>
      </c>
      <c r="G113" s="276"/>
      <c r="H113" s="405"/>
      <c r="I113" s="274">
        <f>SUM(Daman:Diu!I113)</f>
        <v>0</v>
      </c>
      <c r="J113" s="273">
        <f>SUM(Daman:Diu!J113)</f>
        <v>0</v>
      </c>
      <c r="K113" s="274">
        <f>SUM(Daman:Diu!K113)</f>
        <v>0</v>
      </c>
      <c r="L113" s="275">
        <f>SUM(Daman:Diu!L113)</f>
        <v>0</v>
      </c>
      <c r="M113" s="274">
        <f>SUM(Daman:Diu!M113)</f>
        <v>0</v>
      </c>
      <c r="N113" s="275">
        <f>SUM(Daman:Diu!N113)</f>
        <v>0</v>
      </c>
      <c r="O113" s="379"/>
      <c r="P113" s="277">
        <f>SUM(Daman:Diu!P113)</f>
        <v>0</v>
      </c>
      <c r="Q113" s="270">
        <f>SUM(Daman:Diu!Q113)</f>
        <v>0</v>
      </c>
      <c r="R113" s="272">
        <f>SUM(Daman:Diu!R113)</f>
        <v>0</v>
      </c>
      <c r="S113" s="273">
        <f>SUM(Daman:Diu!S113)</f>
        <v>0</v>
      </c>
      <c r="T113" s="274">
        <f>SUM(Daman:Diu!T113)</f>
        <v>0</v>
      </c>
      <c r="U113" s="275">
        <f>SUM(Daman:Diu!U113)</f>
        <v>0</v>
      </c>
      <c r="V113" s="274">
        <f>SUM(Daman:Diu!V113)</f>
        <v>0</v>
      </c>
      <c r="W113" s="275">
        <f>SUM(Daman:Diu!W113)</f>
        <v>0</v>
      </c>
      <c r="X113" s="379"/>
      <c r="Y113" s="274">
        <f>SUM(Daman:Diu!Y113)</f>
        <v>0</v>
      </c>
      <c r="Z113" s="275">
        <f>SUM(Daman:Diu!Z113)</f>
        <v>0</v>
      </c>
      <c r="AA113" s="274">
        <f>SUM(Daman:Diu!AA113)</f>
        <v>0</v>
      </c>
      <c r="AB113" s="275">
        <f>SUM(Daman:Diu!AB113)</f>
        <v>0</v>
      </c>
      <c r="AC113" s="271"/>
    </row>
    <row r="114" spans="1:29">
      <c r="A114" s="21" t="s">
        <v>101</v>
      </c>
      <c r="B114" s="15" t="s">
        <v>102</v>
      </c>
      <c r="C114" s="493">
        <f>SUM(Daman:Diu!C114)</f>
        <v>0</v>
      </c>
      <c r="D114" s="20">
        <f>SUM(Daman:Diu!D114)</f>
        <v>0</v>
      </c>
      <c r="E114" s="493">
        <f>SUM(Daman:Diu!E114)</f>
        <v>0</v>
      </c>
      <c r="F114" s="20">
        <f>SUM(Daman:Diu!F114)</f>
        <v>0</v>
      </c>
      <c r="G114" s="248"/>
      <c r="H114" s="409"/>
      <c r="I114" s="4">
        <f>SUM(Daman:Diu!I114)</f>
        <v>0</v>
      </c>
      <c r="J114" s="20">
        <f>SUM(Daman:Diu!J114)</f>
        <v>0</v>
      </c>
      <c r="K114" s="4">
        <f>SUM(Daman:Diu!K114)</f>
        <v>0</v>
      </c>
      <c r="L114" s="238">
        <f>SUM(Daman:Diu!L114)</f>
        <v>0</v>
      </c>
      <c r="M114" s="4">
        <f>SUM(Daman:Diu!M114)</f>
        <v>0</v>
      </c>
      <c r="N114" s="238">
        <f>SUM(Daman:Diu!N114)</f>
        <v>0</v>
      </c>
      <c r="O114" s="378"/>
      <c r="P114" s="195">
        <f>SUM(Daman:Diu!P114)</f>
        <v>0</v>
      </c>
      <c r="Q114" s="262">
        <f>SUM(Daman:Diu!Q114)</f>
        <v>0</v>
      </c>
      <c r="R114" s="5">
        <f>SUM(Daman:Diu!R114)</f>
        <v>0</v>
      </c>
      <c r="S114" s="20">
        <f>SUM(Daman:Diu!S114)</f>
        <v>0</v>
      </c>
      <c r="T114" s="4">
        <f>SUM(Daman:Diu!T114)</f>
        <v>0</v>
      </c>
      <c r="U114" s="238">
        <f>SUM(Daman:Diu!U114)</f>
        <v>0</v>
      </c>
      <c r="V114" s="4">
        <f>SUM(Daman:Diu!V114)</f>
        <v>0</v>
      </c>
      <c r="W114" s="238">
        <f>SUM(Daman:Diu!W114)</f>
        <v>0</v>
      </c>
      <c r="X114" s="378"/>
      <c r="Y114" s="4">
        <f>SUM(Daman:Diu!Y114)</f>
        <v>0</v>
      </c>
      <c r="Z114" s="238">
        <f>SUM(Daman:Diu!Z114)</f>
        <v>0</v>
      </c>
      <c r="AA114" s="4">
        <f>SUM(Daman:Diu!AA114)</f>
        <v>0</v>
      </c>
      <c r="AB114" s="238">
        <f>SUM(Daman:Diu!AB114)</f>
        <v>0</v>
      </c>
      <c r="AC114" s="15"/>
    </row>
    <row r="115" spans="1:29">
      <c r="A115" s="32"/>
      <c r="B115" s="17" t="s">
        <v>33</v>
      </c>
      <c r="C115" s="493">
        <f>SUM(Daman:Diu!C115)</f>
        <v>0</v>
      </c>
      <c r="D115" s="20">
        <f>SUM(Daman:Diu!D115)</f>
        <v>0</v>
      </c>
      <c r="E115" s="493">
        <f>SUM(Daman:Diu!E115)</f>
        <v>0</v>
      </c>
      <c r="F115" s="20">
        <f>SUM(Daman:Diu!F115)</f>
        <v>0</v>
      </c>
      <c r="G115" s="249"/>
      <c r="H115" s="410"/>
      <c r="I115" s="4">
        <f>SUM(Daman:Diu!I115)</f>
        <v>0</v>
      </c>
      <c r="J115" s="20">
        <f>SUM(Daman:Diu!J115)</f>
        <v>0</v>
      </c>
      <c r="K115" s="4">
        <f>SUM(Daman:Diu!K115)</f>
        <v>0</v>
      </c>
      <c r="L115" s="238">
        <f>SUM(Daman:Diu!L115)</f>
        <v>0</v>
      </c>
      <c r="M115" s="4">
        <f>SUM(Daman:Diu!M115)</f>
        <v>0</v>
      </c>
      <c r="N115" s="238">
        <f>SUM(Daman:Diu!N115)</f>
        <v>0</v>
      </c>
      <c r="O115" s="389"/>
      <c r="P115" s="195">
        <f>SUM(Daman:Diu!P115)</f>
        <v>0</v>
      </c>
      <c r="Q115" s="262">
        <f>SUM(Daman:Diu!Q115)</f>
        <v>0</v>
      </c>
      <c r="R115" s="5">
        <f>SUM(Daman:Diu!R115)</f>
        <v>0</v>
      </c>
      <c r="S115" s="20">
        <f>SUM(Daman:Diu!S115)</f>
        <v>0</v>
      </c>
      <c r="T115" s="4">
        <f>SUM(Daman:Diu!T115)</f>
        <v>0</v>
      </c>
      <c r="U115" s="238">
        <f>SUM(Daman:Diu!U115)</f>
        <v>0</v>
      </c>
      <c r="V115" s="4">
        <f>SUM(Daman:Diu!V115)</f>
        <v>0</v>
      </c>
      <c r="W115" s="238">
        <f>SUM(Daman:Diu!W115)</f>
        <v>0</v>
      </c>
      <c r="X115" s="389"/>
      <c r="Y115" s="4">
        <f>SUM(Daman:Diu!Y115)</f>
        <v>0</v>
      </c>
      <c r="Z115" s="238">
        <f>SUM(Daman:Diu!Z115)</f>
        <v>0</v>
      </c>
      <c r="AA115" s="4">
        <f>SUM(Daman:Diu!AA115)</f>
        <v>0</v>
      </c>
      <c r="AB115" s="238">
        <f>SUM(Daman:Diu!AB115)</f>
        <v>0</v>
      </c>
      <c r="AC115" s="17"/>
    </row>
    <row r="116" spans="1:29">
      <c r="A116" s="32">
        <v>3.18</v>
      </c>
      <c r="B116" s="18" t="s">
        <v>71</v>
      </c>
      <c r="C116" s="493">
        <f>SUM(Daman:Diu!C116)</f>
        <v>0</v>
      </c>
      <c r="D116" s="20">
        <f>SUM(Daman:Diu!D116)</f>
        <v>0</v>
      </c>
      <c r="E116" s="493">
        <f>SUM(Daman:Diu!E116)</f>
        <v>0</v>
      </c>
      <c r="F116" s="20">
        <f>SUM(Daman:Diu!F116)</f>
        <v>0</v>
      </c>
      <c r="G116" s="250"/>
      <c r="H116" s="411"/>
      <c r="I116" s="4">
        <f>SUM(Daman:Diu!I116)</f>
        <v>0</v>
      </c>
      <c r="J116" s="20">
        <f>SUM(Daman:Diu!J116)</f>
        <v>0</v>
      </c>
      <c r="K116" s="4">
        <f>SUM(Daman:Diu!K116)</f>
        <v>0</v>
      </c>
      <c r="L116" s="238">
        <f>SUM(Daman:Diu!L116)</f>
        <v>0</v>
      </c>
      <c r="M116" s="4">
        <f>SUM(Daman:Diu!M116)</f>
        <v>0</v>
      </c>
      <c r="N116" s="238">
        <f>SUM(Daman:Diu!N116)</f>
        <v>0</v>
      </c>
      <c r="O116" s="385">
        <v>3</v>
      </c>
      <c r="P116" s="195">
        <f>SUM(Daman:Diu!P116)</f>
        <v>0</v>
      </c>
      <c r="Q116" s="262">
        <f>SUM(Daman:Diu!Q116)</f>
        <v>0</v>
      </c>
      <c r="R116" s="5">
        <f>SUM(Daman:Diu!R116)</f>
        <v>0</v>
      </c>
      <c r="S116" s="20">
        <f>SUM(Daman:Diu!S116)</f>
        <v>0</v>
      </c>
      <c r="T116" s="4">
        <f>SUM(Daman:Diu!T116)</f>
        <v>0</v>
      </c>
      <c r="U116" s="238">
        <f>SUM(Daman:Diu!U116)</f>
        <v>0</v>
      </c>
      <c r="V116" s="4">
        <f>SUM(Daman:Diu!V116)</f>
        <v>0</v>
      </c>
      <c r="W116" s="238">
        <f>SUM(Daman:Diu!W116)</f>
        <v>0</v>
      </c>
      <c r="X116" s="385">
        <v>3</v>
      </c>
      <c r="Y116" s="4">
        <f>SUM(Daman:Diu!Y116)</f>
        <v>0</v>
      </c>
      <c r="Z116" s="238">
        <f>SUM(Daman:Diu!Z116)</f>
        <v>0</v>
      </c>
      <c r="AA116" s="4">
        <f>SUM(Daman:Diu!AA116)</f>
        <v>0</v>
      </c>
      <c r="AB116" s="238">
        <f>SUM(Daman:Diu!AB116)</f>
        <v>0</v>
      </c>
      <c r="AC116" s="18"/>
    </row>
    <row r="117" spans="1:29">
      <c r="A117" s="32">
        <f t="shared" ref="A117:A119" si="6">+A116+0.01</f>
        <v>3.19</v>
      </c>
      <c r="B117" s="18" t="s">
        <v>72</v>
      </c>
      <c r="C117" s="493">
        <f>SUM(Daman:Diu!C117)</f>
        <v>0</v>
      </c>
      <c r="D117" s="20">
        <f>SUM(Daman:Diu!D117)</f>
        <v>0</v>
      </c>
      <c r="E117" s="493">
        <f>SUM(Daman:Diu!E117)</f>
        <v>0</v>
      </c>
      <c r="F117" s="20">
        <f>SUM(Daman:Diu!F117)</f>
        <v>0</v>
      </c>
      <c r="G117" s="250"/>
      <c r="H117" s="411"/>
      <c r="I117" s="4">
        <f>SUM(Daman:Diu!I117)</f>
        <v>0</v>
      </c>
      <c r="J117" s="20">
        <f>SUM(Daman:Diu!J117)</f>
        <v>0</v>
      </c>
      <c r="K117" s="4">
        <f>SUM(Daman:Diu!K117)</f>
        <v>0</v>
      </c>
      <c r="L117" s="238">
        <f>SUM(Daman:Diu!L117)</f>
        <v>0</v>
      </c>
      <c r="M117" s="4">
        <f>SUM(Daman:Diu!M117)</f>
        <v>0</v>
      </c>
      <c r="N117" s="238">
        <f>SUM(Daman:Diu!N117)</f>
        <v>0</v>
      </c>
      <c r="O117" s="385">
        <v>3.5</v>
      </c>
      <c r="P117" s="195">
        <f>SUM(Daman:Diu!P117)</f>
        <v>0</v>
      </c>
      <c r="Q117" s="262">
        <f>SUM(Daman:Diu!Q117)</f>
        <v>0</v>
      </c>
      <c r="R117" s="5">
        <f>SUM(Daman:Diu!R117)</f>
        <v>0</v>
      </c>
      <c r="S117" s="20">
        <f>SUM(Daman:Diu!S117)</f>
        <v>0</v>
      </c>
      <c r="T117" s="4">
        <f>SUM(Daman:Diu!T117)</f>
        <v>0</v>
      </c>
      <c r="U117" s="238">
        <f>SUM(Daman:Diu!U117)</f>
        <v>0</v>
      </c>
      <c r="V117" s="4">
        <f>SUM(Daman:Diu!V117)</f>
        <v>0</v>
      </c>
      <c r="W117" s="238">
        <f>SUM(Daman:Diu!W117)</f>
        <v>0</v>
      </c>
      <c r="X117" s="385">
        <v>3.5</v>
      </c>
      <c r="Y117" s="4">
        <f>SUM(Daman:Diu!Y117)</f>
        <v>0</v>
      </c>
      <c r="Z117" s="238">
        <f>SUM(Daman:Diu!Z117)</f>
        <v>0</v>
      </c>
      <c r="AA117" s="4">
        <f>SUM(Daman:Diu!AA117)</f>
        <v>0</v>
      </c>
      <c r="AB117" s="238">
        <f>SUM(Daman:Diu!AB117)</f>
        <v>0</v>
      </c>
      <c r="AC117" s="18"/>
    </row>
    <row r="118" spans="1:29">
      <c r="A118" s="32">
        <f t="shared" si="6"/>
        <v>3.1999999999999997</v>
      </c>
      <c r="B118" s="18" t="s">
        <v>73</v>
      </c>
      <c r="C118" s="493">
        <f>SUM(Daman:Diu!C118)</f>
        <v>0</v>
      </c>
      <c r="D118" s="20">
        <f>SUM(Daman:Diu!D118)</f>
        <v>0</v>
      </c>
      <c r="E118" s="493">
        <f>SUM(Daman:Diu!E118)</f>
        <v>0</v>
      </c>
      <c r="F118" s="20">
        <f>SUM(Daman:Diu!F118)</f>
        <v>0</v>
      </c>
      <c r="G118" s="250"/>
      <c r="H118" s="411"/>
      <c r="I118" s="4">
        <f>SUM(Daman:Diu!I118)</f>
        <v>0</v>
      </c>
      <c r="J118" s="20">
        <f>SUM(Daman:Diu!J118)</f>
        <v>0</v>
      </c>
      <c r="K118" s="4">
        <f>SUM(Daman:Diu!K118)</f>
        <v>0</v>
      </c>
      <c r="L118" s="238">
        <f>SUM(Daman:Diu!L118)</f>
        <v>0</v>
      </c>
      <c r="M118" s="4">
        <f>SUM(Daman:Diu!M118)</f>
        <v>0</v>
      </c>
      <c r="N118" s="238">
        <f>SUM(Daman:Diu!N118)</f>
        <v>0</v>
      </c>
      <c r="O118" s="385">
        <v>0.75</v>
      </c>
      <c r="P118" s="195">
        <f>SUM(Daman:Diu!P118)</f>
        <v>0</v>
      </c>
      <c r="Q118" s="262">
        <f>SUM(Daman:Diu!Q118)</f>
        <v>0</v>
      </c>
      <c r="R118" s="5">
        <f>SUM(Daman:Diu!R118)</f>
        <v>0</v>
      </c>
      <c r="S118" s="20">
        <f>SUM(Daman:Diu!S118)</f>
        <v>0</v>
      </c>
      <c r="T118" s="4">
        <f>SUM(Daman:Diu!T118)</f>
        <v>0</v>
      </c>
      <c r="U118" s="238">
        <f>SUM(Daman:Diu!U118)</f>
        <v>0</v>
      </c>
      <c r="V118" s="4">
        <f>SUM(Daman:Diu!V118)</f>
        <v>0</v>
      </c>
      <c r="W118" s="238">
        <f>SUM(Daman:Diu!W118)</f>
        <v>0</v>
      </c>
      <c r="X118" s="385">
        <v>0.75</v>
      </c>
      <c r="Y118" s="4">
        <f>SUM(Daman:Diu!Y118)</f>
        <v>0</v>
      </c>
      <c r="Z118" s="238">
        <f>SUM(Daman:Diu!Z118)</f>
        <v>0</v>
      </c>
      <c r="AA118" s="4">
        <f>SUM(Daman:Diu!AA118)</f>
        <v>0</v>
      </c>
      <c r="AB118" s="238">
        <f>SUM(Daman:Diu!AB118)</f>
        <v>0</v>
      </c>
      <c r="AC118" s="18"/>
    </row>
    <row r="119" spans="1:29">
      <c r="A119" s="32">
        <f t="shared" si="6"/>
        <v>3.2099999999999995</v>
      </c>
      <c r="B119" s="18" t="s">
        <v>37</v>
      </c>
      <c r="C119" s="493">
        <f>SUM(Daman:Diu!C119)</f>
        <v>0</v>
      </c>
      <c r="D119" s="20">
        <f>SUM(Daman:Diu!D119)</f>
        <v>0</v>
      </c>
      <c r="E119" s="493">
        <f>SUM(Daman:Diu!E119)</f>
        <v>0</v>
      </c>
      <c r="F119" s="20">
        <f>SUM(Daman:Diu!F119)</f>
        <v>0</v>
      </c>
      <c r="G119" s="250"/>
      <c r="H119" s="411"/>
      <c r="I119" s="4">
        <f>SUM(Daman:Diu!I119)</f>
        <v>0</v>
      </c>
      <c r="J119" s="20">
        <f>SUM(Daman:Diu!J119)</f>
        <v>0</v>
      </c>
      <c r="K119" s="4">
        <f>SUM(Daman:Diu!K119)</f>
        <v>0</v>
      </c>
      <c r="L119" s="238">
        <f>SUM(Daman:Diu!L119)</f>
        <v>0</v>
      </c>
      <c r="M119" s="4">
        <f>SUM(Daman:Diu!M119)</f>
        <v>0</v>
      </c>
      <c r="N119" s="238">
        <f>SUM(Daman:Diu!N119)</f>
        <v>0</v>
      </c>
      <c r="O119" s="390"/>
      <c r="P119" s="195">
        <f>SUM(Daman:Diu!P119)</f>
        <v>0</v>
      </c>
      <c r="Q119" s="262">
        <f>SUM(Daman:Diu!Q119)</f>
        <v>0</v>
      </c>
      <c r="R119" s="5">
        <f>SUM(Daman:Diu!R119)</f>
        <v>0</v>
      </c>
      <c r="S119" s="20">
        <f>SUM(Daman:Diu!S119)</f>
        <v>0</v>
      </c>
      <c r="T119" s="4">
        <f>SUM(Daman:Diu!T119)</f>
        <v>0</v>
      </c>
      <c r="U119" s="238">
        <f>SUM(Daman:Diu!U119)</f>
        <v>0</v>
      </c>
      <c r="V119" s="4">
        <f>SUM(Daman:Diu!V119)</f>
        <v>0</v>
      </c>
      <c r="W119" s="238">
        <f>SUM(Daman:Diu!W119)</f>
        <v>0</v>
      </c>
      <c r="X119" s="390"/>
      <c r="Y119" s="4">
        <f>SUM(Daman:Diu!Y119)</f>
        <v>0</v>
      </c>
      <c r="Z119" s="238">
        <f>SUM(Daman:Diu!Z119)</f>
        <v>0</v>
      </c>
      <c r="AA119" s="4">
        <f>SUM(Daman:Diu!AA119)</f>
        <v>0</v>
      </c>
      <c r="AB119" s="238">
        <f>SUM(Daman:Diu!AB119)</f>
        <v>0</v>
      </c>
      <c r="AC119" s="18"/>
    </row>
    <row r="120" spans="1:29" s="278" customFormat="1">
      <c r="A120" s="270"/>
      <c r="B120" s="296" t="s">
        <v>74</v>
      </c>
      <c r="C120" s="493">
        <f>SUM(Daman:Diu!C120)</f>
        <v>0</v>
      </c>
      <c r="D120" s="20">
        <f>SUM(Daman:Diu!D120)</f>
        <v>0</v>
      </c>
      <c r="E120" s="493">
        <f>SUM(Daman:Diu!E120)</f>
        <v>0</v>
      </c>
      <c r="F120" s="20">
        <f>SUM(Daman:Diu!F120)</f>
        <v>0</v>
      </c>
      <c r="G120" s="297"/>
      <c r="H120" s="412"/>
      <c r="I120" s="274">
        <f>SUM(Daman:Diu!I120)</f>
        <v>0</v>
      </c>
      <c r="J120" s="273">
        <f>SUM(Daman:Diu!J120)</f>
        <v>0</v>
      </c>
      <c r="K120" s="274">
        <f>SUM(Daman:Diu!K120)</f>
        <v>0</v>
      </c>
      <c r="L120" s="275">
        <f>SUM(Daman:Diu!L120)</f>
        <v>0</v>
      </c>
      <c r="M120" s="274">
        <f>SUM(Daman:Diu!M120)</f>
        <v>0</v>
      </c>
      <c r="N120" s="275">
        <f>SUM(Daman:Diu!N120)</f>
        <v>0</v>
      </c>
      <c r="O120" s="391"/>
      <c r="P120" s="277">
        <f>SUM(Daman:Diu!P120)</f>
        <v>0</v>
      </c>
      <c r="Q120" s="270">
        <f>SUM(Daman:Diu!Q120)</f>
        <v>0</v>
      </c>
      <c r="R120" s="272">
        <f>SUM(Daman:Diu!R120)</f>
        <v>0</v>
      </c>
      <c r="S120" s="273">
        <f>SUM(Daman:Diu!S120)</f>
        <v>0</v>
      </c>
      <c r="T120" s="274">
        <f>SUM(Daman:Diu!T120)</f>
        <v>0</v>
      </c>
      <c r="U120" s="275">
        <f>SUM(Daman:Diu!U120)</f>
        <v>0</v>
      </c>
      <c r="V120" s="274">
        <f>SUM(Daman:Diu!V120)</f>
        <v>0</v>
      </c>
      <c r="W120" s="275">
        <f>SUM(Daman:Diu!W120)</f>
        <v>0</v>
      </c>
      <c r="X120" s="391"/>
      <c r="Y120" s="274">
        <f>SUM(Daman:Diu!Y120)</f>
        <v>0</v>
      </c>
      <c r="Z120" s="275">
        <f>SUM(Daman:Diu!Z120)</f>
        <v>0</v>
      </c>
      <c r="AA120" s="274">
        <f>SUM(Daman:Diu!AA120)</f>
        <v>0</v>
      </c>
      <c r="AB120" s="275">
        <f>SUM(Daman:Diu!AB120)</f>
        <v>0</v>
      </c>
      <c r="AC120" s="296"/>
    </row>
    <row r="121" spans="1:29">
      <c r="A121" s="32"/>
      <c r="B121" s="19" t="s">
        <v>75</v>
      </c>
      <c r="C121" s="493">
        <f>SUM(Daman:Diu!C121)</f>
        <v>0</v>
      </c>
      <c r="D121" s="20">
        <f>SUM(Daman:Diu!D121)</f>
        <v>0</v>
      </c>
      <c r="E121" s="493">
        <f>SUM(Daman:Diu!E121)</f>
        <v>0</v>
      </c>
      <c r="F121" s="20">
        <f>SUM(Daman:Diu!F121)</f>
        <v>0</v>
      </c>
      <c r="G121" s="251"/>
      <c r="H121" s="413"/>
      <c r="I121" s="4">
        <f>SUM(Daman:Diu!I121)</f>
        <v>0</v>
      </c>
      <c r="J121" s="20">
        <f>SUM(Daman:Diu!J121)</f>
        <v>0</v>
      </c>
      <c r="K121" s="4">
        <f>SUM(Daman:Diu!K121)</f>
        <v>0</v>
      </c>
      <c r="L121" s="238">
        <f>SUM(Daman:Diu!L121)</f>
        <v>0</v>
      </c>
      <c r="M121" s="4">
        <f>SUM(Daman:Diu!M121)</f>
        <v>0</v>
      </c>
      <c r="N121" s="238">
        <f>SUM(Daman:Diu!N121)</f>
        <v>0</v>
      </c>
      <c r="O121" s="389"/>
      <c r="P121" s="195">
        <f>SUM(Daman:Diu!P121)</f>
        <v>0</v>
      </c>
      <c r="Q121" s="262">
        <f>SUM(Daman:Diu!Q121)</f>
        <v>0</v>
      </c>
      <c r="R121" s="5">
        <f>SUM(Daman:Diu!R121)</f>
        <v>0</v>
      </c>
      <c r="S121" s="20">
        <f>SUM(Daman:Diu!S121)</f>
        <v>0</v>
      </c>
      <c r="T121" s="4">
        <f>SUM(Daman:Diu!T121)</f>
        <v>0</v>
      </c>
      <c r="U121" s="238">
        <f>SUM(Daman:Diu!U121)</f>
        <v>0</v>
      </c>
      <c r="V121" s="4">
        <f>SUM(Daman:Diu!V121)</f>
        <v>0</v>
      </c>
      <c r="W121" s="238">
        <f>SUM(Daman:Diu!W121)</f>
        <v>0</v>
      </c>
      <c r="X121" s="389"/>
      <c r="Y121" s="4">
        <f>SUM(Daman:Diu!Y121)</f>
        <v>0</v>
      </c>
      <c r="Z121" s="238">
        <f>SUM(Daman:Diu!Z121)</f>
        <v>0</v>
      </c>
      <c r="AA121" s="4">
        <f>SUM(Daman:Diu!AA121)</f>
        <v>0</v>
      </c>
      <c r="AB121" s="238">
        <f>SUM(Daman:Diu!AB121)</f>
        <v>0</v>
      </c>
      <c r="AC121" s="19"/>
    </row>
    <row r="122" spans="1:29">
      <c r="A122" s="32">
        <v>3.22</v>
      </c>
      <c r="B122" s="14" t="s">
        <v>76</v>
      </c>
      <c r="C122" s="493">
        <f>SUM(Daman:Diu!C122)</f>
        <v>0</v>
      </c>
      <c r="D122" s="20">
        <f>SUM(Daman:Diu!D122)</f>
        <v>0</v>
      </c>
      <c r="E122" s="493">
        <f>SUM(Daman:Diu!E122)</f>
        <v>0</v>
      </c>
      <c r="F122" s="20">
        <f>SUM(Daman:Diu!F122)</f>
        <v>0</v>
      </c>
      <c r="G122" s="252"/>
      <c r="H122" s="416"/>
      <c r="I122" s="4">
        <f>SUM(Daman:Diu!I122)</f>
        <v>0</v>
      </c>
      <c r="J122" s="20">
        <f>SUM(Daman:Diu!J122)</f>
        <v>0</v>
      </c>
      <c r="K122" s="4">
        <f>SUM(Daman:Diu!K122)</f>
        <v>0</v>
      </c>
      <c r="L122" s="238">
        <f>SUM(Daman:Diu!L122)</f>
        <v>0</v>
      </c>
      <c r="M122" s="4">
        <f>SUM(Daman:Diu!M122)</f>
        <v>0</v>
      </c>
      <c r="N122" s="238">
        <f>SUM(Daman:Diu!N122)</f>
        <v>0</v>
      </c>
      <c r="O122" s="385">
        <v>18</v>
      </c>
      <c r="P122" s="195">
        <f>SUM(Daman:Diu!P122)</f>
        <v>0</v>
      </c>
      <c r="Q122" s="262">
        <f>SUM(Daman:Diu!Q122)</f>
        <v>0</v>
      </c>
      <c r="R122" s="5">
        <f>SUM(Daman:Diu!R122)</f>
        <v>0</v>
      </c>
      <c r="S122" s="20">
        <f>SUM(Daman:Diu!S122)</f>
        <v>0</v>
      </c>
      <c r="T122" s="4">
        <f>SUM(Daman:Diu!T122)</f>
        <v>0</v>
      </c>
      <c r="U122" s="238">
        <f>SUM(Daman:Diu!U122)</f>
        <v>0</v>
      </c>
      <c r="V122" s="4">
        <f>SUM(Daman:Diu!V122)</f>
        <v>0</v>
      </c>
      <c r="W122" s="238">
        <f>SUM(Daman:Diu!W122)</f>
        <v>0</v>
      </c>
      <c r="X122" s="385">
        <v>18</v>
      </c>
      <c r="Y122" s="4">
        <f>SUM(Daman:Diu!Y122)</f>
        <v>0</v>
      </c>
      <c r="Z122" s="238">
        <f>SUM(Daman:Diu!Z122)</f>
        <v>0</v>
      </c>
      <c r="AA122" s="4">
        <f>SUM(Daman:Diu!AA122)</f>
        <v>0</v>
      </c>
      <c r="AB122" s="238">
        <f>SUM(Daman:Diu!AB122)</f>
        <v>0</v>
      </c>
      <c r="AC122" s="22"/>
    </row>
    <row r="123" spans="1:29">
      <c r="A123" s="32">
        <f t="shared" ref="A123:A124" si="7">+A122+0.01</f>
        <v>3.23</v>
      </c>
      <c r="B123" s="14" t="s">
        <v>41</v>
      </c>
      <c r="C123" s="493">
        <f>SUM(Daman:Diu!C123)</f>
        <v>0</v>
      </c>
      <c r="D123" s="20">
        <f>SUM(Daman:Diu!D123)</f>
        <v>0</v>
      </c>
      <c r="E123" s="493">
        <f>SUM(Daman:Diu!E123)</f>
        <v>0</v>
      </c>
      <c r="F123" s="20">
        <f>SUM(Daman:Diu!F123)</f>
        <v>0</v>
      </c>
      <c r="G123" s="252"/>
      <c r="H123" s="416"/>
      <c r="I123" s="4">
        <f>SUM(Daman:Diu!I123)</f>
        <v>0</v>
      </c>
      <c r="J123" s="20">
        <f>SUM(Daman:Diu!J123)</f>
        <v>0</v>
      </c>
      <c r="K123" s="4">
        <f>SUM(Daman:Diu!K123)</f>
        <v>0</v>
      </c>
      <c r="L123" s="238">
        <f>SUM(Daman:Diu!L123)</f>
        <v>0</v>
      </c>
      <c r="M123" s="4">
        <f>SUM(Daman:Diu!M123)</f>
        <v>0</v>
      </c>
      <c r="N123" s="238">
        <f>SUM(Daman:Diu!N123)</f>
        <v>0</v>
      </c>
      <c r="O123" s="385">
        <v>1.2</v>
      </c>
      <c r="P123" s="195">
        <f>SUM(Daman:Diu!P123)</f>
        <v>0</v>
      </c>
      <c r="Q123" s="262">
        <f>SUM(Daman:Diu!Q123)</f>
        <v>0</v>
      </c>
      <c r="R123" s="5">
        <f>SUM(Daman:Diu!R123)</f>
        <v>0</v>
      </c>
      <c r="S123" s="20">
        <f>SUM(Daman:Diu!S123)</f>
        <v>0</v>
      </c>
      <c r="T123" s="4">
        <f>SUM(Daman:Diu!T123)</f>
        <v>0</v>
      </c>
      <c r="U123" s="238">
        <f>SUM(Daman:Diu!U123)</f>
        <v>0</v>
      </c>
      <c r="V123" s="4">
        <f>SUM(Daman:Diu!V123)</f>
        <v>0</v>
      </c>
      <c r="W123" s="238">
        <f>SUM(Daman:Diu!W123)</f>
        <v>0</v>
      </c>
      <c r="X123" s="385">
        <v>1.2</v>
      </c>
      <c r="Y123" s="4">
        <f>SUM(Daman:Diu!Y123)</f>
        <v>0</v>
      </c>
      <c r="Z123" s="238">
        <f>SUM(Daman:Diu!Z123)</f>
        <v>0</v>
      </c>
      <c r="AA123" s="4">
        <f>SUM(Daman:Diu!AA123)</f>
        <v>0</v>
      </c>
      <c r="AB123" s="238">
        <f>SUM(Daman:Diu!AB123)</f>
        <v>0</v>
      </c>
      <c r="AC123" s="22"/>
    </row>
    <row r="124" spans="1:29" ht="28.5">
      <c r="A124" s="32">
        <f t="shared" si="7"/>
        <v>3.2399999999999998</v>
      </c>
      <c r="B124" s="7" t="s">
        <v>77</v>
      </c>
      <c r="C124" s="493">
        <f>SUM(Daman:Diu!C124)</f>
        <v>0</v>
      </c>
      <c r="D124" s="20">
        <f>SUM(Daman:Diu!D124)</f>
        <v>0</v>
      </c>
      <c r="E124" s="493">
        <f>SUM(Daman:Diu!E124)</f>
        <v>0</v>
      </c>
      <c r="F124" s="20">
        <f>SUM(Daman:Diu!F124)</f>
        <v>0</v>
      </c>
      <c r="G124" s="252"/>
      <c r="H124" s="416"/>
      <c r="I124" s="4">
        <f>SUM(Daman:Diu!I124)</f>
        <v>0</v>
      </c>
      <c r="J124" s="20">
        <f>SUM(Daman:Diu!J124)</f>
        <v>0</v>
      </c>
      <c r="K124" s="4">
        <f>SUM(Daman:Diu!K124)</f>
        <v>0</v>
      </c>
      <c r="L124" s="238">
        <f>SUM(Daman:Diu!L124)</f>
        <v>0</v>
      </c>
      <c r="M124" s="4">
        <f>SUM(Daman:Diu!M124)</f>
        <v>0</v>
      </c>
      <c r="N124" s="238">
        <f>SUM(Daman:Diu!N124)</f>
        <v>0</v>
      </c>
      <c r="O124" s="385">
        <v>1</v>
      </c>
      <c r="P124" s="195">
        <f>SUM(Daman:Diu!P124)</f>
        <v>0</v>
      </c>
      <c r="Q124" s="262">
        <f>SUM(Daman:Diu!Q124)</f>
        <v>0</v>
      </c>
      <c r="R124" s="5">
        <f>SUM(Daman:Diu!R124)</f>
        <v>0</v>
      </c>
      <c r="S124" s="20">
        <f>SUM(Daman:Diu!S124)</f>
        <v>0</v>
      </c>
      <c r="T124" s="4">
        <f>SUM(Daman:Diu!T124)</f>
        <v>0</v>
      </c>
      <c r="U124" s="238">
        <f>SUM(Daman:Diu!U124)</f>
        <v>0</v>
      </c>
      <c r="V124" s="4">
        <f>SUM(Daman:Diu!V124)</f>
        <v>0</v>
      </c>
      <c r="W124" s="238">
        <f>SUM(Daman:Diu!W124)</f>
        <v>0</v>
      </c>
      <c r="X124" s="385">
        <v>1</v>
      </c>
      <c r="Y124" s="4">
        <f>SUM(Daman:Diu!Y124)</f>
        <v>0</v>
      </c>
      <c r="Z124" s="238">
        <f>SUM(Daman:Diu!Z124)</f>
        <v>0</v>
      </c>
      <c r="AA124" s="4">
        <f>SUM(Daman:Diu!AA124)</f>
        <v>0</v>
      </c>
      <c r="AB124" s="238">
        <f>SUM(Daman:Diu!AB124)</f>
        <v>0</v>
      </c>
      <c r="AC124" s="22"/>
    </row>
    <row r="125" spans="1:29">
      <c r="B125" s="14" t="s">
        <v>78</v>
      </c>
      <c r="C125" s="493">
        <f>SUM(Daman:Diu!C125)</f>
        <v>0</v>
      </c>
      <c r="D125" s="20">
        <f>SUM(Daman:Diu!D125)</f>
        <v>0</v>
      </c>
      <c r="E125" s="493">
        <f>SUM(Daman:Diu!E125)</f>
        <v>0</v>
      </c>
      <c r="F125" s="20">
        <f>SUM(Daman:Diu!F125)</f>
        <v>0</v>
      </c>
      <c r="G125" s="252"/>
      <c r="H125" s="416"/>
      <c r="I125" s="4">
        <f>SUM(Daman:Diu!I125)</f>
        <v>0</v>
      </c>
      <c r="J125" s="20">
        <f>SUM(Daman:Diu!J125)</f>
        <v>0</v>
      </c>
      <c r="K125" s="4">
        <f>SUM(Daman:Diu!K125)</f>
        <v>0</v>
      </c>
      <c r="L125" s="238">
        <f>SUM(Daman:Diu!L125)</f>
        <v>0</v>
      </c>
      <c r="M125" s="4">
        <f>SUM(Daman:Diu!M125)</f>
        <v>0</v>
      </c>
      <c r="N125" s="238">
        <f>SUM(Daman:Diu!N125)</f>
        <v>0</v>
      </c>
      <c r="O125" s="387"/>
      <c r="P125" s="195">
        <f>SUM(Daman:Diu!P125)</f>
        <v>0</v>
      </c>
      <c r="Q125" s="262">
        <f>SUM(Daman:Diu!Q125)</f>
        <v>0</v>
      </c>
      <c r="R125" s="5">
        <f>SUM(Daman:Diu!R125)</f>
        <v>0</v>
      </c>
      <c r="S125" s="20">
        <f>SUM(Daman:Diu!S125)</f>
        <v>0</v>
      </c>
      <c r="T125" s="4">
        <f>SUM(Daman:Diu!T125)</f>
        <v>0</v>
      </c>
      <c r="U125" s="238">
        <f>SUM(Daman:Diu!U125)</f>
        <v>0</v>
      </c>
      <c r="V125" s="4">
        <f>SUM(Daman:Diu!V125)</f>
        <v>0</v>
      </c>
      <c r="W125" s="238">
        <f>SUM(Daman:Diu!W125)</f>
        <v>0</v>
      </c>
      <c r="X125" s="387"/>
      <c r="Y125" s="4">
        <f>SUM(Daman:Diu!Y125)</f>
        <v>0</v>
      </c>
      <c r="Z125" s="238">
        <f>SUM(Daman:Diu!Z125)</f>
        <v>0</v>
      </c>
      <c r="AA125" s="4">
        <f>SUM(Daman:Diu!AA125)</f>
        <v>0</v>
      </c>
      <c r="AB125" s="238">
        <f>SUM(Daman:Diu!AB125)</f>
        <v>0</v>
      </c>
      <c r="AC125" s="22"/>
    </row>
    <row r="126" spans="1:29">
      <c r="A126" s="32" t="s">
        <v>44</v>
      </c>
      <c r="B126" s="7" t="s">
        <v>79</v>
      </c>
      <c r="C126" s="493">
        <f>SUM(Daman:Diu!C126)</f>
        <v>0</v>
      </c>
      <c r="D126" s="20">
        <f>SUM(Daman:Diu!D126)</f>
        <v>0</v>
      </c>
      <c r="E126" s="493">
        <f>SUM(Daman:Diu!E126)</f>
        <v>0</v>
      </c>
      <c r="F126" s="20">
        <f>SUM(Daman:Diu!F126)</f>
        <v>0</v>
      </c>
      <c r="G126" s="253"/>
      <c r="H126" s="417"/>
      <c r="I126" s="4">
        <f>SUM(Daman:Diu!I126)</f>
        <v>0</v>
      </c>
      <c r="J126" s="20">
        <f>SUM(Daman:Diu!J126)</f>
        <v>0</v>
      </c>
      <c r="K126" s="4">
        <f>SUM(Daman:Diu!K126)</f>
        <v>0</v>
      </c>
      <c r="L126" s="238">
        <f>SUM(Daman:Diu!L126)</f>
        <v>0</v>
      </c>
      <c r="M126" s="4">
        <f>SUM(Daman:Diu!M126)</f>
        <v>0</v>
      </c>
      <c r="N126" s="238">
        <f>SUM(Daman:Diu!N126)</f>
        <v>0</v>
      </c>
      <c r="O126" s="382">
        <v>3</v>
      </c>
      <c r="P126" s="195">
        <f>SUM(Daman:Diu!P126)</f>
        <v>0</v>
      </c>
      <c r="Q126" s="262">
        <f>SUM(Daman:Diu!Q126)</f>
        <v>0</v>
      </c>
      <c r="R126" s="5">
        <f>SUM(Daman:Diu!R126)</f>
        <v>0</v>
      </c>
      <c r="S126" s="20">
        <f>SUM(Daman:Diu!S126)</f>
        <v>0</v>
      </c>
      <c r="T126" s="4">
        <f>SUM(Daman:Diu!T126)</f>
        <v>0</v>
      </c>
      <c r="U126" s="238">
        <f>SUM(Daman:Diu!U126)</f>
        <v>0</v>
      </c>
      <c r="V126" s="4">
        <f>SUM(Daman:Diu!V126)</f>
        <v>0</v>
      </c>
      <c r="W126" s="238">
        <f>SUM(Daman:Diu!W126)</f>
        <v>0</v>
      </c>
      <c r="X126" s="382">
        <v>3</v>
      </c>
      <c r="Y126" s="4">
        <f>SUM(Daman:Diu!Y126)</f>
        <v>0</v>
      </c>
      <c r="Z126" s="238">
        <f>SUM(Daman:Diu!Z126)</f>
        <v>0</v>
      </c>
      <c r="AA126" s="4">
        <f>SUM(Daman:Diu!AA126)</f>
        <v>0</v>
      </c>
      <c r="AB126" s="238">
        <f>SUM(Daman:Diu!AB126)</f>
        <v>0</v>
      </c>
      <c r="AC126" s="23"/>
    </row>
    <row r="127" spans="1:29" ht="28.5">
      <c r="A127" s="32" t="s">
        <v>46</v>
      </c>
      <c r="B127" s="7" t="s">
        <v>80</v>
      </c>
      <c r="C127" s="493">
        <f>SUM(Daman:Diu!C127)</f>
        <v>0</v>
      </c>
      <c r="D127" s="20">
        <f>SUM(Daman:Diu!D127)</f>
        <v>0</v>
      </c>
      <c r="E127" s="493">
        <f>SUM(Daman:Diu!E127)</f>
        <v>0</v>
      </c>
      <c r="F127" s="20">
        <f>SUM(Daman:Diu!F127)</f>
        <v>0</v>
      </c>
      <c r="G127" s="242"/>
      <c r="H127" s="401"/>
      <c r="I127" s="4">
        <f>SUM(Daman:Diu!I127)</f>
        <v>0</v>
      </c>
      <c r="J127" s="20">
        <f>SUM(Daman:Diu!J127)</f>
        <v>0</v>
      </c>
      <c r="K127" s="4">
        <f>SUM(Daman:Diu!K127)</f>
        <v>0</v>
      </c>
      <c r="L127" s="238">
        <f>SUM(Daman:Diu!L127)</f>
        <v>0</v>
      </c>
      <c r="M127" s="4">
        <f>SUM(Daman:Diu!M127)</f>
        <v>0</v>
      </c>
      <c r="N127" s="238">
        <f>SUM(Daman:Diu!N127)</f>
        <v>0</v>
      </c>
      <c r="O127" s="382">
        <v>3</v>
      </c>
      <c r="P127" s="195">
        <f>SUM(Daman:Diu!P127)</f>
        <v>0</v>
      </c>
      <c r="Q127" s="262">
        <f>SUM(Daman:Diu!Q127)</f>
        <v>0</v>
      </c>
      <c r="R127" s="5">
        <f>SUM(Daman:Diu!R127)</f>
        <v>0</v>
      </c>
      <c r="S127" s="20">
        <f>SUM(Daman:Diu!S127)</f>
        <v>0</v>
      </c>
      <c r="T127" s="4">
        <f>SUM(Daman:Diu!T127)</f>
        <v>0</v>
      </c>
      <c r="U127" s="238">
        <f>SUM(Daman:Diu!U127)</f>
        <v>0</v>
      </c>
      <c r="V127" s="4">
        <f>SUM(Daman:Diu!V127)</f>
        <v>0</v>
      </c>
      <c r="W127" s="238">
        <f>SUM(Daman:Diu!W127)</f>
        <v>0</v>
      </c>
      <c r="X127" s="382">
        <v>3</v>
      </c>
      <c r="Y127" s="4">
        <f>SUM(Daman:Diu!Y127)</f>
        <v>0</v>
      </c>
      <c r="Z127" s="238">
        <f>SUM(Daman:Diu!Z127)</f>
        <v>0</v>
      </c>
      <c r="AA127" s="4">
        <f>SUM(Daman:Diu!AA127)</f>
        <v>0</v>
      </c>
      <c r="AB127" s="238">
        <f>SUM(Daman:Diu!AB127)</f>
        <v>0</v>
      </c>
      <c r="AC127" s="7"/>
    </row>
    <row r="128" spans="1:29" ht="28.5">
      <c r="A128" s="32" t="s">
        <v>48</v>
      </c>
      <c r="B128" s="7" t="s">
        <v>81</v>
      </c>
      <c r="C128" s="493">
        <f>SUM(Daman:Diu!C128)</f>
        <v>0</v>
      </c>
      <c r="D128" s="20">
        <f>SUM(Daman:Diu!D128)</f>
        <v>0</v>
      </c>
      <c r="E128" s="493">
        <f>SUM(Daman:Diu!E128)</f>
        <v>0</v>
      </c>
      <c r="F128" s="20">
        <f>SUM(Daman:Diu!F128)</f>
        <v>0</v>
      </c>
      <c r="G128" s="242"/>
      <c r="H128" s="401"/>
      <c r="I128" s="4">
        <f>SUM(Daman:Diu!I128)</f>
        <v>0</v>
      </c>
      <c r="J128" s="20">
        <f>SUM(Daman:Diu!J128)</f>
        <v>0</v>
      </c>
      <c r="K128" s="4">
        <f>SUM(Daman:Diu!K128)</f>
        <v>0</v>
      </c>
      <c r="L128" s="238">
        <f>SUM(Daman:Diu!L128)</f>
        <v>0</v>
      </c>
      <c r="M128" s="4">
        <f>SUM(Daman:Diu!M128)</f>
        <v>0</v>
      </c>
      <c r="N128" s="238">
        <f>SUM(Daman:Diu!N128)</f>
        <v>0</v>
      </c>
      <c r="O128" s="387">
        <v>9.6000000000000014</v>
      </c>
      <c r="P128" s="195">
        <f>SUM(Daman:Diu!P128)</f>
        <v>0</v>
      </c>
      <c r="Q128" s="262">
        <f>SUM(Daman:Diu!Q128)</f>
        <v>0</v>
      </c>
      <c r="R128" s="5">
        <f>SUM(Daman:Diu!R128)</f>
        <v>0</v>
      </c>
      <c r="S128" s="20">
        <f>SUM(Daman:Diu!S128)</f>
        <v>0</v>
      </c>
      <c r="T128" s="4">
        <f>SUM(Daman:Diu!T128)</f>
        <v>0</v>
      </c>
      <c r="U128" s="238">
        <f>SUM(Daman:Diu!U128)</f>
        <v>0</v>
      </c>
      <c r="V128" s="4">
        <f>SUM(Daman:Diu!V128)</f>
        <v>0</v>
      </c>
      <c r="W128" s="238">
        <f>SUM(Daman:Diu!W128)</f>
        <v>0</v>
      </c>
      <c r="X128" s="387">
        <v>9.6000000000000014</v>
      </c>
      <c r="Y128" s="4">
        <f>SUM(Daman:Diu!Y128)</f>
        <v>0</v>
      </c>
      <c r="Z128" s="238">
        <f>SUM(Daman:Diu!Z128)</f>
        <v>0</v>
      </c>
      <c r="AA128" s="4">
        <f>SUM(Daman:Diu!AA128)</f>
        <v>0</v>
      </c>
      <c r="AB128" s="238">
        <f>SUM(Daman:Diu!AB128)</f>
        <v>0</v>
      </c>
      <c r="AC128" s="7"/>
    </row>
    <row r="129" spans="1:29" ht="42.75">
      <c r="A129" s="32" t="s">
        <v>50</v>
      </c>
      <c r="B129" s="7" t="s">
        <v>82</v>
      </c>
      <c r="C129" s="493">
        <f>SUM(Daman:Diu!C129)</f>
        <v>0</v>
      </c>
      <c r="D129" s="20">
        <f>SUM(Daman:Diu!D129)</f>
        <v>0</v>
      </c>
      <c r="E129" s="493">
        <f>SUM(Daman:Diu!E129)</f>
        <v>0</v>
      </c>
      <c r="F129" s="20">
        <f>SUM(Daman:Diu!F129)</f>
        <v>0</v>
      </c>
      <c r="G129" s="242"/>
      <c r="H129" s="401"/>
      <c r="I129" s="4">
        <f>SUM(Daman:Diu!I129)</f>
        <v>0</v>
      </c>
      <c r="J129" s="20">
        <f>SUM(Daman:Diu!J129)</f>
        <v>0</v>
      </c>
      <c r="K129" s="4">
        <f>SUM(Daman:Diu!K129)</f>
        <v>0</v>
      </c>
      <c r="L129" s="238">
        <f>SUM(Daman:Diu!L129)</f>
        <v>0</v>
      </c>
      <c r="M129" s="4">
        <f>SUM(Daman:Diu!M129)</f>
        <v>0</v>
      </c>
      <c r="N129" s="238">
        <f>SUM(Daman:Diu!N129)</f>
        <v>0</v>
      </c>
      <c r="O129" s="385">
        <v>2.88</v>
      </c>
      <c r="P129" s="195">
        <f>SUM(Daman:Diu!P129)</f>
        <v>0</v>
      </c>
      <c r="Q129" s="262">
        <f>SUM(Daman:Diu!Q129)</f>
        <v>0</v>
      </c>
      <c r="R129" s="5">
        <f>SUM(Daman:Diu!R129)</f>
        <v>0</v>
      </c>
      <c r="S129" s="20">
        <f>SUM(Daman:Diu!S129)</f>
        <v>0</v>
      </c>
      <c r="T129" s="4">
        <f>SUM(Daman:Diu!T129)</f>
        <v>0</v>
      </c>
      <c r="U129" s="238">
        <f>SUM(Daman:Diu!U129)</f>
        <v>0</v>
      </c>
      <c r="V129" s="4">
        <f>SUM(Daman:Diu!V129)</f>
        <v>0</v>
      </c>
      <c r="W129" s="238">
        <f>SUM(Daman:Diu!W129)</f>
        <v>0</v>
      </c>
      <c r="X129" s="385">
        <v>2.88</v>
      </c>
      <c r="Y129" s="4">
        <f>SUM(Daman:Diu!Y129)</f>
        <v>0</v>
      </c>
      <c r="Z129" s="238">
        <f>SUM(Daman:Diu!Z129)</f>
        <v>0</v>
      </c>
      <c r="AA129" s="4">
        <f>SUM(Daman:Diu!AA129)</f>
        <v>0</v>
      </c>
      <c r="AB129" s="238">
        <f>SUM(Daman:Diu!AB129)</f>
        <v>0</v>
      </c>
      <c r="AC129" s="7"/>
    </row>
    <row r="130" spans="1:29">
      <c r="A130" s="32" t="s">
        <v>52</v>
      </c>
      <c r="B130" s="7" t="s">
        <v>83</v>
      </c>
      <c r="C130" s="493">
        <f>SUM(Daman:Diu!C130)</f>
        <v>0</v>
      </c>
      <c r="D130" s="20">
        <f>SUM(Daman:Diu!D130)</f>
        <v>0</v>
      </c>
      <c r="E130" s="493">
        <f>SUM(Daman:Diu!E130)</f>
        <v>0</v>
      </c>
      <c r="F130" s="20">
        <f>SUM(Daman:Diu!F130)</f>
        <v>0</v>
      </c>
      <c r="G130" s="242"/>
      <c r="H130" s="401"/>
      <c r="I130" s="4">
        <f>SUM(Daman:Diu!I130)</f>
        <v>0</v>
      </c>
      <c r="J130" s="20">
        <f>SUM(Daman:Diu!J130)</f>
        <v>0</v>
      </c>
      <c r="K130" s="4">
        <f>SUM(Daman:Diu!K130)</f>
        <v>0</v>
      </c>
      <c r="L130" s="238">
        <f>SUM(Daman:Diu!L130)</f>
        <v>0</v>
      </c>
      <c r="M130" s="4">
        <f>SUM(Daman:Diu!M130)</f>
        <v>0</v>
      </c>
      <c r="N130" s="238">
        <f>SUM(Daman:Diu!N130)</f>
        <v>0</v>
      </c>
      <c r="O130" s="385">
        <v>1.5</v>
      </c>
      <c r="P130" s="195">
        <f>SUM(Daman:Diu!P130)</f>
        <v>0</v>
      </c>
      <c r="Q130" s="262">
        <f>SUM(Daman:Diu!Q130)</f>
        <v>0</v>
      </c>
      <c r="R130" s="5">
        <f>SUM(Daman:Diu!R130)</f>
        <v>0</v>
      </c>
      <c r="S130" s="20">
        <f>SUM(Daman:Diu!S130)</f>
        <v>0</v>
      </c>
      <c r="T130" s="4">
        <f>SUM(Daman:Diu!T130)</f>
        <v>0</v>
      </c>
      <c r="U130" s="238">
        <f>SUM(Daman:Diu!U130)</f>
        <v>0</v>
      </c>
      <c r="V130" s="4">
        <f>SUM(Daman:Diu!V130)</f>
        <v>0</v>
      </c>
      <c r="W130" s="238">
        <f>SUM(Daman:Diu!W130)</f>
        <v>0</v>
      </c>
      <c r="X130" s="385">
        <v>1.5</v>
      </c>
      <c r="Y130" s="4">
        <f>SUM(Daman:Diu!Y130)</f>
        <v>0</v>
      </c>
      <c r="Z130" s="238">
        <f>SUM(Daman:Diu!Z130)</f>
        <v>0</v>
      </c>
      <c r="AA130" s="4">
        <f>SUM(Daman:Diu!AA130)</f>
        <v>0</v>
      </c>
      <c r="AB130" s="238">
        <f>SUM(Daman:Diu!AB130)</f>
        <v>0</v>
      </c>
      <c r="AC130" s="7"/>
    </row>
    <row r="131" spans="1:29">
      <c r="A131" s="32" t="s">
        <v>54</v>
      </c>
      <c r="B131" s="7" t="s">
        <v>53</v>
      </c>
      <c r="C131" s="493">
        <f>SUM(Daman:Diu!C131)</f>
        <v>0</v>
      </c>
      <c r="D131" s="20">
        <f>SUM(Daman:Diu!D131)</f>
        <v>0</v>
      </c>
      <c r="E131" s="493">
        <f>SUM(Daman:Diu!E131)</f>
        <v>0</v>
      </c>
      <c r="F131" s="20">
        <f>SUM(Daman:Diu!F131)</f>
        <v>0</v>
      </c>
      <c r="G131" s="242"/>
      <c r="H131" s="401"/>
      <c r="I131" s="4">
        <f>SUM(Daman:Diu!I131)</f>
        <v>0</v>
      </c>
      <c r="J131" s="20">
        <f>SUM(Daman:Diu!J131)</f>
        <v>0</v>
      </c>
      <c r="K131" s="4">
        <f>SUM(Daman:Diu!K131)</f>
        <v>0</v>
      </c>
      <c r="L131" s="238">
        <f>SUM(Daman:Diu!L131)</f>
        <v>0</v>
      </c>
      <c r="M131" s="4">
        <f>SUM(Daman:Diu!M131)</f>
        <v>0</v>
      </c>
      <c r="N131" s="238">
        <f>SUM(Daman:Diu!N131)</f>
        <v>0</v>
      </c>
      <c r="O131" s="385">
        <v>1.2000000000000002</v>
      </c>
      <c r="P131" s="195">
        <f>SUM(Daman:Diu!P131)</f>
        <v>0</v>
      </c>
      <c r="Q131" s="262">
        <f>SUM(Daman:Diu!Q131)</f>
        <v>0</v>
      </c>
      <c r="R131" s="5">
        <f>SUM(Daman:Diu!R131)</f>
        <v>0</v>
      </c>
      <c r="S131" s="20">
        <f>SUM(Daman:Diu!S131)</f>
        <v>0</v>
      </c>
      <c r="T131" s="4">
        <f>SUM(Daman:Diu!T131)</f>
        <v>0</v>
      </c>
      <c r="U131" s="238">
        <f>SUM(Daman:Diu!U131)</f>
        <v>0</v>
      </c>
      <c r="V131" s="4">
        <f>SUM(Daman:Diu!V131)</f>
        <v>0</v>
      </c>
      <c r="W131" s="238">
        <f>SUM(Daman:Diu!W131)</f>
        <v>0</v>
      </c>
      <c r="X131" s="385">
        <v>1.2000000000000002</v>
      </c>
      <c r="Y131" s="4">
        <f>SUM(Daman:Diu!Y131)</f>
        <v>0</v>
      </c>
      <c r="Z131" s="238">
        <f>SUM(Daman:Diu!Z131)</f>
        <v>0</v>
      </c>
      <c r="AA131" s="4">
        <f>SUM(Daman:Diu!AA131)</f>
        <v>0</v>
      </c>
      <c r="AB131" s="238">
        <f>SUM(Daman:Diu!AB131)</f>
        <v>0</v>
      </c>
      <c r="AC131" s="7"/>
    </row>
    <row r="132" spans="1:29" ht="28.5">
      <c r="A132" s="32">
        <v>3.25</v>
      </c>
      <c r="B132" s="7" t="s">
        <v>84</v>
      </c>
      <c r="C132" s="493">
        <f>SUM(Daman:Diu!C132)</f>
        <v>0</v>
      </c>
      <c r="D132" s="20">
        <f>SUM(Daman:Diu!D132)</f>
        <v>0</v>
      </c>
      <c r="E132" s="493">
        <f>SUM(Daman:Diu!E132)</f>
        <v>0</v>
      </c>
      <c r="F132" s="20">
        <f>SUM(Daman:Diu!F132)</f>
        <v>0</v>
      </c>
      <c r="G132" s="242"/>
      <c r="H132" s="401"/>
      <c r="I132" s="4">
        <f>SUM(Daman:Diu!I132)</f>
        <v>0</v>
      </c>
      <c r="J132" s="20">
        <f>SUM(Daman:Diu!J132)</f>
        <v>0</v>
      </c>
      <c r="K132" s="4">
        <f>SUM(Daman:Diu!K132)</f>
        <v>0</v>
      </c>
      <c r="L132" s="238">
        <f>SUM(Daman:Diu!L132)</f>
        <v>0</v>
      </c>
      <c r="M132" s="4">
        <f>SUM(Daman:Diu!M132)</f>
        <v>0</v>
      </c>
      <c r="N132" s="238">
        <f>SUM(Daman:Diu!N132)</f>
        <v>0</v>
      </c>
      <c r="O132" s="385">
        <v>1.2000000000000002</v>
      </c>
      <c r="P132" s="195">
        <f>SUM(Daman:Diu!P132)</f>
        <v>0</v>
      </c>
      <c r="Q132" s="262">
        <f>SUM(Daman:Diu!Q132)</f>
        <v>0</v>
      </c>
      <c r="R132" s="5">
        <f>SUM(Daman:Diu!R132)</f>
        <v>0</v>
      </c>
      <c r="S132" s="20">
        <f>SUM(Daman:Diu!S132)</f>
        <v>0</v>
      </c>
      <c r="T132" s="4">
        <f>SUM(Daman:Diu!T132)</f>
        <v>0</v>
      </c>
      <c r="U132" s="238">
        <f>SUM(Daman:Diu!U132)</f>
        <v>0</v>
      </c>
      <c r="V132" s="4">
        <f>SUM(Daman:Diu!V132)</f>
        <v>0</v>
      </c>
      <c r="W132" s="238">
        <f>SUM(Daman:Diu!W132)</f>
        <v>0</v>
      </c>
      <c r="X132" s="385">
        <v>1.2000000000000002</v>
      </c>
      <c r="Y132" s="4">
        <f>SUM(Daman:Diu!Y132)</f>
        <v>0</v>
      </c>
      <c r="Z132" s="238">
        <f>SUM(Daman:Diu!Z132)</f>
        <v>0</v>
      </c>
      <c r="AA132" s="4">
        <f>SUM(Daman:Diu!AA132)</f>
        <v>0</v>
      </c>
      <c r="AB132" s="238">
        <f>SUM(Daman:Diu!AB132)</f>
        <v>0</v>
      </c>
      <c r="AC132" s="7"/>
    </row>
    <row r="133" spans="1:29" ht="28.5">
      <c r="A133" s="32">
        <f t="shared" ref="A133:A141" si="8">+A132+0.01</f>
        <v>3.26</v>
      </c>
      <c r="B133" s="7" t="s">
        <v>86</v>
      </c>
      <c r="C133" s="493">
        <f>SUM(Daman:Diu!C133)</f>
        <v>0</v>
      </c>
      <c r="D133" s="20">
        <f>SUM(Daman:Diu!D133)</f>
        <v>0</v>
      </c>
      <c r="E133" s="493">
        <f>SUM(Daman:Diu!E133)</f>
        <v>0</v>
      </c>
      <c r="F133" s="20">
        <f>SUM(Daman:Diu!F133)</f>
        <v>0</v>
      </c>
      <c r="G133" s="242"/>
      <c r="H133" s="401"/>
      <c r="I133" s="4">
        <f>SUM(Daman:Diu!I133)</f>
        <v>0</v>
      </c>
      <c r="J133" s="20">
        <f>SUM(Daman:Diu!J133)</f>
        <v>0</v>
      </c>
      <c r="K133" s="4">
        <f>SUM(Daman:Diu!K133)</f>
        <v>0</v>
      </c>
      <c r="L133" s="238">
        <f>SUM(Daman:Diu!L133)</f>
        <v>0</v>
      </c>
      <c r="M133" s="4">
        <f>SUM(Daman:Diu!M133)</f>
        <v>0</v>
      </c>
      <c r="N133" s="238">
        <f>SUM(Daman:Diu!N133)</f>
        <v>0</v>
      </c>
      <c r="O133" s="385">
        <v>1.7999999999999998</v>
      </c>
      <c r="P133" s="195">
        <f>SUM(Daman:Diu!P133)</f>
        <v>0</v>
      </c>
      <c r="Q133" s="262">
        <f>SUM(Daman:Diu!Q133)</f>
        <v>0</v>
      </c>
      <c r="R133" s="5">
        <f>SUM(Daman:Diu!R133)</f>
        <v>0</v>
      </c>
      <c r="S133" s="20">
        <f>SUM(Daman:Diu!S133)</f>
        <v>0</v>
      </c>
      <c r="T133" s="4">
        <f>SUM(Daman:Diu!T133)</f>
        <v>0</v>
      </c>
      <c r="U133" s="238">
        <f>SUM(Daman:Diu!U133)</f>
        <v>0</v>
      </c>
      <c r="V133" s="4">
        <f>SUM(Daman:Diu!V133)</f>
        <v>0</v>
      </c>
      <c r="W133" s="238">
        <f>SUM(Daman:Diu!W133)</f>
        <v>0</v>
      </c>
      <c r="X133" s="385">
        <v>1.7999999999999998</v>
      </c>
      <c r="Y133" s="4">
        <f>SUM(Daman:Diu!Y133)</f>
        <v>0</v>
      </c>
      <c r="Z133" s="238">
        <f>SUM(Daman:Diu!Z133)</f>
        <v>0</v>
      </c>
      <c r="AA133" s="4">
        <f>SUM(Daman:Diu!AA133)</f>
        <v>0</v>
      </c>
      <c r="AB133" s="238">
        <f>SUM(Daman:Diu!AB133)</f>
        <v>0</v>
      </c>
      <c r="AC133" s="7"/>
    </row>
    <row r="134" spans="1:29">
      <c r="A134" s="32">
        <f t="shared" si="8"/>
        <v>3.2699999999999996</v>
      </c>
      <c r="B134" s="13" t="s">
        <v>87</v>
      </c>
      <c r="C134" s="493">
        <f>SUM(Daman:Diu!C134)</f>
        <v>0</v>
      </c>
      <c r="D134" s="20">
        <f>SUM(Daman:Diu!D134)</f>
        <v>0</v>
      </c>
      <c r="E134" s="493">
        <f>SUM(Daman:Diu!E134)</f>
        <v>0</v>
      </c>
      <c r="F134" s="20">
        <f>SUM(Daman:Diu!F134)</f>
        <v>0</v>
      </c>
      <c r="G134" s="242"/>
      <c r="H134" s="401"/>
      <c r="I134" s="4">
        <f>SUM(Daman:Diu!I134)</f>
        <v>0</v>
      </c>
      <c r="J134" s="20">
        <f>SUM(Daman:Diu!J134)</f>
        <v>0</v>
      </c>
      <c r="K134" s="4">
        <f>SUM(Daman:Diu!K134)</f>
        <v>0</v>
      </c>
      <c r="L134" s="238">
        <f>SUM(Daman:Diu!L134)</f>
        <v>0</v>
      </c>
      <c r="M134" s="4">
        <f>SUM(Daman:Diu!M134)</f>
        <v>0</v>
      </c>
      <c r="N134" s="238">
        <f>SUM(Daman:Diu!N134)</f>
        <v>0</v>
      </c>
      <c r="O134" s="385">
        <v>1</v>
      </c>
      <c r="P134" s="195">
        <f>SUM(Daman:Diu!P134)</f>
        <v>0</v>
      </c>
      <c r="Q134" s="262">
        <f>SUM(Daman:Diu!Q134)</f>
        <v>0</v>
      </c>
      <c r="R134" s="5">
        <f>SUM(Daman:Diu!R134)</f>
        <v>0</v>
      </c>
      <c r="S134" s="20">
        <f>SUM(Daman:Diu!S134)</f>
        <v>0</v>
      </c>
      <c r="T134" s="4">
        <f>SUM(Daman:Diu!T134)</f>
        <v>0</v>
      </c>
      <c r="U134" s="238">
        <f>SUM(Daman:Diu!U134)</f>
        <v>0</v>
      </c>
      <c r="V134" s="4">
        <f>SUM(Daman:Diu!V134)</f>
        <v>0</v>
      </c>
      <c r="W134" s="238">
        <f>SUM(Daman:Diu!W134)</f>
        <v>0</v>
      </c>
      <c r="X134" s="385">
        <v>1</v>
      </c>
      <c r="Y134" s="4">
        <f>SUM(Daman:Diu!Y134)</f>
        <v>0</v>
      </c>
      <c r="Z134" s="238">
        <f>SUM(Daman:Diu!Z134)</f>
        <v>0</v>
      </c>
      <c r="AA134" s="4">
        <f>SUM(Daman:Diu!AA134)</f>
        <v>0</v>
      </c>
      <c r="AB134" s="238">
        <f>SUM(Daman:Diu!AB134)</f>
        <v>0</v>
      </c>
      <c r="AC134" s="7"/>
    </row>
    <row r="135" spans="1:29" ht="28.5">
      <c r="A135" s="32">
        <f t="shared" si="8"/>
        <v>3.2799999999999994</v>
      </c>
      <c r="B135" s="13" t="s">
        <v>88</v>
      </c>
      <c r="C135" s="493">
        <f>SUM(Daman:Diu!C135)</f>
        <v>0</v>
      </c>
      <c r="D135" s="20">
        <f>SUM(Daman:Diu!D135)</f>
        <v>0</v>
      </c>
      <c r="E135" s="493">
        <f>SUM(Daman:Diu!E135)</f>
        <v>0</v>
      </c>
      <c r="F135" s="20">
        <f>SUM(Daman:Diu!F135)</f>
        <v>0</v>
      </c>
      <c r="G135" s="242"/>
      <c r="H135" s="401"/>
      <c r="I135" s="4">
        <f>SUM(Daman:Diu!I135)</f>
        <v>0</v>
      </c>
      <c r="J135" s="20">
        <f>SUM(Daman:Diu!J135)</f>
        <v>0</v>
      </c>
      <c r="K135" s="4">
        <f>SUM(Daman:Diu!K135)</f>
        <v>0</v>
      </c>
      <c r="L135" s="238">
        <f>SUM(Daman:Diu!L135)</f>
        <v>0</v>
      </c>
      <c r="M135" s="4">
        <f>SUM(Daman:Diu!M135)</f>
        <v>0</v>
      </c>
      <c r="N135" s="238">
        <f>SUM(Daman:Diu!N135)</f>
        <v>0</v>
      </c>
      <c r="O135" s="385">
        <v>1</v>
      </c>
      <c r="P135" s="195">
        <f>SUM(Daman:Diu!P135)</f>
        <v>0</v>
      </c>
      <c r="Q135" s="262">
        <f>SUM(Daman:Diu!Q135)</f>
        <v>0</v>
      </c>
      <c r="R135" s="5">
        <f>SUM(Daman:Diu!R135)</f>
        <v>0</v>
      </c>
      <c r="S135" s="20">
        <f>SUM(Daman:Diu!S135)</f>
        <v>0</v>
      </c>
      <c r="T135" s="4">
        <f>SUM(Daman:Diu!T135)</f>
        <v>0</v>
      </c>
      <c r="U135" s="238">
        <f>SUM(Daman:Diu!U135)</f>
        <v>0</v>
      </c>
      <c r="V135" s="4">
        <f>SUM(Daman:Diu!V135)</f>
        <v>0</v>
      </c>
      <c r="W135" s="238">
        <f>SUM(Daman:Diu!W135)</f>
        <v>0</v>
      </c>
      <c r="X135" s="385">
        <v>1</v>
      </c>
      <c r="Y135" s="4">
        <f>SUM(Daman:Diu!Y135)</f>
        <v>0</v>
      </c>
      <c r="Z135" s="238">
        <f>SUM(Daman:Diu!Z135)</f>
        <v>0</v>
      </c>
      <c r="AA135" s="4">
        <f>SUM(Daman:Diu!AA135)</f>
        <v>0</v>
      </c>
      <c r="AB135" s="238">
        <f>SUM(Daman:Diu!AB135)</f>
        <v>0</v>
      </c>
      <c r="AC135" s="7"/>
    </row>
    <row r="136" spans="1:29" ht="28.5">
      <c r="A136" s="32">
        <f t="shared" si="8"/>
        <v>3.2899999999999991</v>
      </c>
      <c r="B136" s="13" t="s">
        <v>89</v>
      </c>
      <c r="C136" s="493">
        <f>SUM(Daman:Diu!C136)</f>
        <v>0</v>
      </c>
      <c r="D136" s="20">
        <f>SUM(Daman:Diu!D136)</f>
        <v>0</v>
      </c>
      <c r="E136" s="493">
        <f>SUM(Daman:Diu!E136)</f>
        <v>0</v>
      </c>
      <c r="F136" s="20">
        <f>SUM(Daman:Diu!F136)</f>
        <v>0</v>
      </c>
      <c r="G136" s="242"/>
      <c r="H136" s="401"/>
      <c r="I136" s="4">
        <f>SUM(Daman:Diu!I136)</f>
        <v>0</v>
      </c>
      <c r="J136" s="20">
        <f>SUM(Daman:Diu!J136)</f>
        <v>0</v>
      </c>
      <c r="K136" s="4">
        <f>SUM(Daman:Diu!K136)</f>
        <v>0</v>
      </c>
      <c r="L136" s="238">
        <f>SUM(Daman:Diu!L136)</f>
        <v>0</v>
      </c>
      <c r="M136" s="4">
        <f>SUM(Daman:Diu!M136)</f>
        <v>0</v>
      </c>
      <c r="N136" s="238">
        <f>SUM(Daman:Diu!N136)</f>
        <v>0</v>
      </c>
      <c r="O136" s="385">
        <v>1.25</v>
      </c>
      <c r="P136" s="195">
        <f>SUM(Daman:Diu!P136)</f>
        <v>0</v>
      </c>
      <c r="Q136" s="262">
        <f>SUM(Daman:Diu!Q136)</f>
        <v>0</v>
      </c>
      <c r="R136" s="5">
        <f>SUM(Daman:Diu!R136)</f>
        <v>0</v>
      </c>
      <c r="S136" s="20">
        <f>SUM(Daman:Diu!S136)</f>
        <v>0</v>
      </c>
      <c r="T136" s="4">
        <f>SUM(Daman:Diu!T136)</f>
        <v>0</v>
      </c>
      <c r="U136" s="238">
        <f>SUM(Daman:Diu!U136)</f>
        <v>0</v>
      </c>
      <c r="V136" s="4">
        <f>SUM(Daman:Diu!V136)</f>
        <v>0</v>
      </c>
      <c r="W136" s="238">
        <f>SUM(Daman:Diu!W136)</f>
        <v>0</v>
      </c>
      <c r="X136" s="385">
        <v>1.25</v>
      </c>
      <c r="Y136" s="4">
        <f>SUM(Daman:Diu!Y136)</f>
        <v>0</v>
      </c>
      <c r="Z136" s="238">
        <f>SUM(Daman:Diu!Z136)</f>
        <v>0</v>
      </c>
      <c r="AA136" s="4">
        <f>SUM(Daman:Diu!AA136)</f>
        <v>0</v>
      </c>
      <c r="AB136" s="238">
        <f>SUM(Daman:Diu!AB136)</f>
        <v>0</v>
      </c>
      <c r="AC136" s="7"/>
    </row>
    <row r="137" spans="1:29">
      <c r="A137" s="32">
        <f t="shared" si="8"/>
        <v>3.2999999999999989</v>
      </c>
      <c r="B137" s="13" t="s">
        <v>90</v>
      </c>
      <c r="C137" s="493">
        <f>SUM(Daman:Diu!C137)</f>
        <v>0</v>
      </c>
      <c r="D137" s="20">
        <f>SUM(Daman:Diu!D137)</f>
        <v>0</v>
      </c>
      <c r="E137" s="493">
        <f>SUM(Daman:Diu!E137)</f>
        <v>0</v>
      </c>
      <c r="F137" s="20">
        <f>SUM(Daman:Diu!F137)</f>
        <v>0</v>
      </c>
      <c r="G137" s="242"/>
      <c r="H137" s="401"/>
      <c r="I137" s="4">
        <f>SUM(Daman:Diu!I137)</f>
        <v>0</v>
      </c>
      <c r="J137" s="20">
        <f>SUM(Daman:Diu!J137)</f>
        <v>0</v>
      </c>
      <c r="K137" s="4">
        <f>SUM(Daman:Diu!K137)</f>
        <v>0</v>
      </c>
      <c r="L137" s="238">
        <f>SUM(Daman:Diu!L137)</f>
        <v>0</v>
      </c>
      <c r="M137" s="4">
        <f>SUM(Daman:Diu!M137)</f>
        <v>0</v>
      </c>
      <c r="N137" s="238">
        <f>SUM(Daman:Diu!N137)</f>
        <v>0</v>
      </c>
      <c r="O137" s="385">
        <v>0.75</v>
      </c>
      <c r="P137" s="195">
        <f>SUM(Daman:Diu!P137)</f>
        <v>0</v>
      </c>
      <c r="Q137" s="262">
        <f>SUM(Daman:Diu!Q137)</f>
        <v>0</v>
      </c>
      <c r="R137" s="5">
        <f>SUM(Daman:Diu!R137)</f>
        <v>0</v>
      </c>
      <c r="S137" s="20">
        <f>SUM(Daman:Diu!S137)</f>
        <v>0</v>
      </c>
      <c r="T137" s="4">
        <f>SUM(Daman:Diu!T137)</f>
        <v>0</v>
      </c>
      <c r="U137" s="238">
        <f>SUM(Daman:Diu!U137)</f>
        <v>0</v>
      </c>
      <c r="V137" s="4">
        <f>SUM(Daman:Diu!V137)</f>
        <v>0</v>
      </c>
      <c r="W137" s="238">
        <f>SUM(Daman:Diu!W137)</f>
        <v>0</v>
      </c>
      <c r="X137" s="385">
        <v>0.75</v>
      </c>
      <c r="Y137" s="4">
        <f>SUM(Daman:Diu!Y137)</f>
        <v>0</v>
      </c>
      <c r="Z137" s="238">
        <f>SUM(Daman:Diu!Z137)</f>
        <v>0</v>
      </c>
      <c r="AA137" s="4">
        <f>SUM(Daman:Diu!AA137)</f>
        <v>0</v>
      </c>
      <c r="AB137" s="238">
        <f>SUM(Daman:Diu!AB137)</f>
        <v>0</v>
      </c>
      <c r="AC137" s="7"/>
    </row>
    <row r="138" spans="1:29">
      <c r="A138" s="32">
        <f t="shared" si="8"/>
        <v>3.3099999999999987</v>
      </c>
      <c r="B138" s="13" t="s">
        <v>91</v>
      </c>
      <c r="C138" s="493">
        <f>SUM(Daman:Diu!C138)</f>
        <v>0</v>
      </c>
      <c r="D138" s="20">
        <f>SUM(Daman:Diu!D138)</f>
        <v>0</v>
      </c>
      <c r="E138" s="493">
        <f>SUM(Daman:Diu!E138)</f>
        <v>0</v>
      </c>
      <c r="F138" s="20">
        <f>SUM(Daman:Diu!F138)</f>
        <v>0</v>
      </c>
      <c r="G138" s="242"/>
      <c r="H138" s="401"/>
      <c r="I138" s="4">
        <f>SUM(Daman:Diu!I138)</f>
        <v>0</v>
      </c>
      <c r="J138" s="20">
        <f>SUM(Daman:Diu!J138)</f>
        <v>0</v>
      </c>
      <c r="K138" s="4">
        <f>SUM(Daman:Diu!K138)</f>
        <v>0</v>
      </c>
      <c r="L138" s="238">
        <f>SUM(Daman:Diu!L138)</f>
        <v>0</v>
      </c>
      <c r="M138" s="4">
        <f>SUM(Daman:Diu!M138)</f>
        <v>0</v>
      </c>
      <c r="N138" s="238">
        <f>SUM(Daman:Diu!N138)</f>
        <v>0</v>
      </c>
      <c r="O138" s="385">
        <v>0.75</v>
      </c>
      <c r="P138" s="195">
        <f>SUM(Daman:Diu!P138)</f>
        <v>0</v>
      </c>
      <c r="Q138" s="262">
        <f>SUM(Daman:Diu!Q138)</f>
        <v>0</v>
      </c>
      <c r="R138" s="5">
        <f>SUM(Daman:Diu!R138)</f>
        <v>0</v>
      </c>
      <c r="S138" s="20">
        <f>SUM(Daman:Diu!S138)</f>
        <v>0</v>
      </c>
      <c r="T138" s="4">
        <f>SUM(Daman:Diu!T138)</f>
        <v>0</v>
      </c>
      <c r="U138" s="238">
        <f>SUM(Daman:Diu!U138)</f>
        <v>0</v>
      </c>
      <c r="V138" s="4">
        <f>SUM(Daman:Diu!V138)</f>
        <v>0</v>
      </c>
      <c r="W138" s="238">
        <f>SUM(Daman:Diu!W138)</f>
        <v>0</v>
      </c>
      <c r="X138" s="385">
        <v>0.75</v>
      </c>
      <c r="Y138" s="4">
        <f>SUM(Daman:Diu!Y138)</f>
        <v>0</v>
      </c>
      <c r="Z138" s="238">
        <f>SUM(Daman:Diu!Z138)</f>
        <v>0</v>
      </c>
      <c r="AA138" s="4">
        <f>SUM(Daman:Diu!AA138)</f>
        <v>0</v>
      </c>
      <c r="AB138" s="238">
        <f>SUM(Daman:Diu!AB138)</f>
        <v>0</v>
      </c>
      <c r="AC138" s="7"/>
    </row>
    <row r="139" spans="1:29">
      <c r="A139" s="32">
        <f t="shared" si="8"/>
        <v>3.3199999999999985</v>
      </c>
      <c r="B139" s="13" t="s">
        <v>92</v>
      </c>
      <c r="C139" s="493">
        <f>SUM(Daman:Diu!C139)</f>
        <v>0</v>
      </c>
      <c r="D139" s="20">
        <f>SUM(Daman:Diu!D139)</f>
        <v>0</v>
      </c>
      <c r="E139" s="493">
        <f>SUM(Daman:Diu!E139)</f>
        <v>0</v>
      </c>
      <c r="F139" s="20">
        <f>SUM(Daman:Diu!F139)</f>
        <v>0</v>
      </c>
      <c r="G139" s="242"/>
      <c r="H139" s="401"/>
      <c r="I139" s="4">
        <f>SUM(Daman:Diu!I139)</f>
        <v>0</v>
      </c>
      <c r="J139" s="20">
        <f>SUM(Daman:Diu!J139)</f>
        <v>0</v>
      </c>
      <c r="K139" s="4">
        <f>SUM(Daman:Diu!K139)</f>
        <v>0</v>
      </c>
      <c r="L139" s="238">
        <f>SUM(Daman:Diu!L139)</f>
        <v>0</v>
      </c>
      <c r="M139" s="4">
        <f>SUM(Daman:Diu!M139)</f>
        <v>0</v>
      </c>
      <c r="N139" s="238">
        <f>SUM(Daman:Diu!N139)</f>
        <v>0</v>
      </c>
      <c r="O139" s="385">
        <v>0.2</v>
      </c>
      <c r="P139" s="195">
        <f>SUM(Daman:Diu!P139)</f>
        <v>0</v>
      </c>
      <c r="Q139" s="262">
        <f>SUM(Daman:Diu!Q139)</f>
        <v>0</v>
      </c>
      <c r="R139" s="5">
        <f>SUM(Daman:Diu!R139)</f>
        <v>0</v>
      </c>
      <c r="S139" s="20">
        <f>SUM(Daman:Diu!S139)</f>
        <v>0</v>
      </c>
      <c r="T139" s="4">
        <f>SUM(Daman:Diu!T139)</f>
        <v>0</v>
      </c>
      <c r="U139" s="238">
        <f>SUM(Daman:Diu!U139)</f>
        <v>0</v>
      </c>
      <c r="V139" s="4">
        <f>SUM(Daman:Diu!V139)</f>
        <v>0</v>
      </c>
      <c r="W139" s="238">
        <f>SUM(Daman:Diu!W139)</f>
        <v>0</v>
      </c>
      <c r="X139" s="385">
        <v>0.2</v>
      </c>
      <c r="Y139" s="4">
        <f>SUM(Daman:Diu!Y139)</f>
        <v>0</v>
      </c>
      <c r="Z139" s="238">
        <f>SUM(Daman:Diu!Z139)</f>
        <v>0</v>
      </c>
      <c r="AA139" s="4">
        <f>SUM(Daman:Diu!AA139)</f>
        <v>0</v>
      </c>
      <c r="AB139" s="238">
        <f>SUM(Daman:Diu!AB139)</f>
        <v>0</v>
      </c>
      <c r="AC139" s="7"/>
    </row>
    <row r="140" spans="1:29">
      <c r="A140" s="32">
        <f t="shared" si="8"/>
        <v>3.3299999999999983</v>
      </c>
      <c r="B140" s="13" t="s">
        <v>93</v>
      </c>
      <c r="C140" s="493">
        <f>SUM(Daman:Diu!C140)</f>
        <v>0</v>
      </c>
      <c r="D140" s="20">
        <f>SUM(Daman:Diu!D140)</f>
        <v>0</v>
      </c>
      <c r="E140" s="493">
        <f>SUM(Daman:Diu!E140)</f>
        <v>0</v>
      </c>
      <c r="F140" s="20">
        <f>SUM(Daman:Diu!F140)</f>
        <v>0</v>
      </c>
      <c r="G140" s="242"/>
      <c r="H140" s="401"/>
      <c r="I140" s="4">
        <f>SUM(Daman:Diu!I140)</f>
        <v>0</v>
      </c>
      <c r="J140" s="20">
        <f>SUM(Daman:Diu!J140)</f>
        <v>0</v>
      </c>
      <c r="K140" s="4">
        <f>SUM(Daman:Diu!K140)</f>
        <v>0</v>
      </c>
      <c r="L140" s="238">
        <f>SUM(Daman:Diu!L140)</f>
        <v>0</v>
      </c>
      <c r="M140" s="4">
        <f>SUM(Daman:Diu!M140)</f>
        <v>0</v>
      </c>
      <c r="N140" s="238">
        <f>SUM(Daman:Diu!N140)</f>
        <v>0</v>
      </c>
      <c r="O140" s="385">
        <v>0.2</v>
      </c>
      <c r="P140" s="195">
        <f>SUM(Daman:Diu!P140)</f>
        <v>0</v>
      </c>
      <c r="Q140" s="262">
        <f>SUM(Daman:Diu!Q140)</f>
        <v>0</v>
      </c>
      <c r="R140" s="5">
        <f>SUM(Daman:Diu!R140)</f>
        <v>0</v>
      </c>
      <c r="S140" s="20">
        <f>SUM(Daman:Diu!S140)</f>
        <v>0</v>
      </c>
      <c r="T140" s="4">
        <f>SUM(Daman:Diu!T140)</f>
        <v>0</v>
      </c>
      <c r="U140" s="238">
        <f>SUM(Daman:Diu!U140)</f>
        <v>0</v>
      </c>
      <c r="V140" s="4">
        <f>SUM(Daman:Diu!V140)</f>
        <v>0</v>
      </c>
      <c r="W140" s="238">
        <f>SUM(Daman:Diu!W140)</f>
        <v>0</v>
      </c>
      <c r="X140" s="385">
        <v>0.2</v>
      </c>
      <c r="Y140" s="4">
        <f>SUM(Daman:Diu!Y140)</f>
        <v>0</v>
      </c>
      <c r="Z140" s="238">
        <f>SUM(Daman:Diu!Z140)</f>
        <v>0</v>
      </c>
      <c r="AA140" s="4">
        <f>SUM(Daman:Diu!AA140)</f>
        <v>0</v>
      </c>
      <c r="AB140" s="238">
        <f>SUM(Daman:Diu!AB140)</f>
        <v>0</v>
      </c>
      <c r="AC140" s="7"/>
    </row>
    <row r="141" spans="1:29">
      <c r="A141" s="32">
        <f t="shared" si="8"/>
        <v>3.3399999999999981</v>
      </c>
      <c r="B141" s="13" t="s">
        <v>94</v>
      </c>
      <c r="C141" s="493">
        <f>SUM(Daman:Diu!C141)</f>
        <v>0</v>
      </c>
      <c r="D141" s="20">
        <f>SUM(Daman:Diu!D141)</f>
        <v>0</v>
      </c>
      <c r="E141" s="493">
        <f>SUM(Daman:Diu!E141)</f>
        <v>0</v>
      </c>
      <c r="F141" s="20">
        <f>SUM(Daman:Diu!F141)</f>
        <v>0</v>
      </c>
      <c r="G141" s="242"/>
      <c r="H141" s="401"/>
      <c r="I141" s="4">
        <f>SUM(Daman:Diu!I141)</f>
        <v>0</v>
      </c>
      <c r="J141" s="20">
        <f>SUM(Daman:Diu!J141)</f>
        <v>0</v>
      </c>
      <c r="K141" s="4">
        <f>SUM(Daman:Diu!K141)</f>
        <v>0</v>
      </c>
      <c r="L141" s="238">
        <f>SUM(Daman:Diu!L141)</f>
        <v>0</v>
      </c>
      <c r="M141" s="4">
        <f>SUM(Daman:Diu!M141)</f>
        <v>0</v>
      </c>
      <c r="N141" s="238">
        <f>SUM(Daman:Diu!N141)</f>
        <v>0</v>
      </c>
      <c r="O141" s="385"/>
      <c r="P141" s="195">
        <f>SUM(Daman:Diu!P141)</f>
        <v>0</v>
      </c>
      <c r="Q141" s="262">
        <f>SUM(Daman:Diu!Q141)</f>
        <v>0</v>
      </c>
      <c r="R141" s="5">
        <f>SUM(Daman:Diu!R141)</f>
        <v>0</v>
      </c>
      <c r="S141" s="20">
        <f>SUM(Daman:Diu!S141)</f>
        <v>0</v>
      </c>
      <c r="T141" s="4">
        <f>SUM(Daman:Diu!T141)</f>
        <v>0</v>
      </c>
      <c r="U141" s="238">
        <f>SUM(Daman:Diu!U141)</f>
        <v>0</v>
      </c>
      <c r="V141" s="4">
        <f>SUM(Daman:Diu!V141)</f>
        <v>0</v>
      </c>
      <c r="W141" s="238">
        <f>SUM(Daman:Diu!W141)</f>
        <v>0</v>
      </c>
      <c r="X141" s="385"/>
      <c r="Y141" s="4">
        <f>SUM(Daman:Diu!Y141)</f>
        <v>0</v>
      </c>
      <c r="Z141" s="238">
        <f>SUM(Daman:Diu!Z141)</f>
        <v>0</v>
      </c>
      <c r="AA141" s="4">
        <f>SUM(Daman:Diu!AA141)</f>
        <v>0</v>
      </c>
      <c r="AB141" s="238">
        <f>SUM(Daman:Diu!AB141)</f>
        <v>0</v>
      </c>
      <c r="AC141" s="7"/>
    </row>
    <row r="142" spans="1:29">
      <c r="A142" s="32">
        <v>3.35</v>
      </c>
      <c r="B142" s="13" t="s">
        <v>95</v>
      </c>
      <c r="C142" s="493">
        <f>SUM(Daman:Diu!C142)</f>
        <v>0</v>
      </c>
      <c r="D142" s="20">
        <f>SUM(Daman:Diu!D142)</f>
        <v>0</v>
      </c>
      <c r="E142" s="493">
        <f>SUM(Daman:Diu!E142)</f>
        <v>0</v>
      </c>
      <c r="F142" s="20">
        <f>SUM(Daman:Diu!F142)</f>
        <v>0</v>
      </c>
      <c r="G142" s="242"/>
      <c r="H142" s="401"/>
      <c r="I142" s="4">
        <f>SUM(Daman:Diu!I142)</f>
        <v>0</v>
      </c>
      <c r="J142" s="20">
        <f>SUM(Daman:Diu!J142)</f>
        <v>0</v>
      </c>
      <c r="K142" s="4">
        <f>SUM(Daman:Diu!K142)</f>
        <v>0</v>
      </c>
      <c r="L142" s="238">
        <f>SUM(Daman:Diu!L142)</f>
        <v>0</v>
      </c>
      <c r="M142" s="4">
        <f>SUM(Daman:Diu!M142)</f>
        <v>0</v>
      </c>
      <c r="N142" s="238">
        <f>SUM(Daman:Diu!N142)</f>
        <v>0</v>
      </c>
      <c r="O142" s="385">
        <v>0.5</v>
      </c>
      <c r="P142" s="195">
        <f>SUM(Daman:Diu!P142)</f>
        <v>0</v>
      </c>
      <c r="Q142" s="262">
        <f>SUM(Daman:Diu!Q142)</f>
        <v>0</v>
      </c>
      <c r="R142" s="5">
        <f>SUM(Daman:Diu!R142)</f>
        <v>0</v>
      </c>
      <c r="S142" s="20">
        <f>SUM(Daman:Diu!S142)</f>
        <v>0</v>
      </c>
      <c r="T142" s="4">
        <f>SUM(Daman:Diu!T142)</f>
        <v>0</v>
      </c>
      <c r="U142" s="238">
        <f>SUM(Daman:Diu!U142)</f>
        <v>0</v>
      </c>
      <c r="V142" s="4">
        <f>SUM(Daman:Diu!V142)</f>
        <v>0</v>
      </c>
      <c r="W142" s="238">
        <f>SUM(Daman:Diu!W142)</f>
        <v>0</v>
      </c>
      <c r="X142" s="385">
        <v>0.5</v>
      </c>
      <c r="Y142" s="4">
        <f>SUM(Daman:Diu!Y142)</f>
        <v>0</v>
      </c>
      <c r="Z142" s="238">
        <f>SUM(Daman:Diu!Z142)</f>
        <v>0</v>
      </c>
      <c r="AA142" s="4">
        <f>SUM(Daman:Diu!AA142)</f>
        <v>0</v>
      </c>
      <c r="AB142" s="238">
        <f>SUM(Daman:Diu!AB142)</f>
        <v>0</v>
      </c>
      <c r="AC142" s="7"/>
    </row>
    <row r="143" spans="1:29" ht="28.5">
      <c r="A143" s="32">
        <v>3.36</v>
      </c>
      <c r="B143" s="13" t="s">
        <v>96</v>
      </c>
      <c r="C143" s="493">
        <f>SUM(Daman:Diu!C143)</f>
        <v>0</v>
      </c>
      <c r="D143" s="20">
        <f>SUM(Daman:Diu!D143)</f>
        <v>0</v>
      </c>
      <c r="E143" s="493">
        <f>SUM(Daman:Diu!E143)</f>
        <v>0</v>
      </c>
      <c r="F143" s="20">
        <f>SUM(Daman:Diu!F143)</f>
        <v>0</v>
      </c>
      <c r="G143" s="242"/>
      <c r="H143" s="401"/>
      <c r="I143" s="4">
        <f>SUM(Daman:Diu!I143)</f>
        <v>0</v>
      </c>
      <c r="J143" s="20">
        <f>SUM(Daman:Diu!J143)</f>
        <v>0</v>
      </c>
      <c r="K143" s="4">
        <f>SUM(Daman:Diu!K143)</f>
        <v>0</v>
      </c>
      <c r="L143" s="238">
        <f>SUM(Daman:Diu!L143)</f>
        <v>0</v>
      </c>
      <c r="M143" s="4">
        <f>SUM(Daman:Diu!M143)</f>
        <v>0</v>
      </c>
      <c r="N143" s="238">
        <f>SUM(Daman:Diu!N143)</f>
        <v>0</v>
      </c>
      <c r="O143" s="385">
        <v>0.2</v>
      </c>
      <c r="P143" s="195">
        <f>SUM(Daman:Diu!P143)</f>
        <v>0</v>
      </c>
      <c r="Q143" s="262">
        <f>SUM(Daman:Diu!Q143)</f>
        <v>0</v>
      </c>
      <c r="R143" s="5">
        <f>SUM(Daman:Diu!R143)</f>
        <v>0</v>
      </c>
      <c r="S143" s="20">
        <f>SUM(Daman:Diu!S143)</f>
        <v>0</v>
      </c>
      <c r="T143" s="4">
        <f>SUM(Daman:Diu!T143)</f>
        <v>0</v>
      </c>
      <c r="U143" s="238">
        <f>SUM(Daman:Diu!U143)</f>
        <v>0</v>
      </c>
      <c r="V143" s="4">
        <f>SUM(Daman:Diu!V143)</f>
        <v>0</v>
      </c>
      <c r="W143" s="238">
        <f>SUM(Daman:Diu!W143)</f>
        <v>0</v>
      </c>
      <c r="X143" s="385">
        <v>0.2</v>
      </c>
      <c r="Y143" s="4">
        <f>SUM(Daman:Diu!Y143)</f>
        <v>0</v>
      </c>
      <c r="Z143" s="238">
        <f>SUM(Daman:Diu!Z143)</f>
        <v>0</v>
      </c>
      <c r="AA143" s="4">
        <f>SUM(Daman:Diu!AA143)</f>
        <v>0</v>
      </c>
      <c r="AB143" s="238">
        <f>SUM(Daman:Diu!AB143)</f>
        <v>0</v>
      </c>
      <c r="AC143" s="7"/>
    </row>
    <row r="144" spans="1:29" s="278" customFormat="1">
      <c r="A144" s="270"/>
      <c r="B144" s="306" t="s">
        <v>68</v>
      </c>
      <c r="C144" s="493">
        <f>SUM(Daman:Diu!C144)</f>
        <v>0</v>
      </c>
      <c r="D144" s="20">
        <f>SUM(Daman:Diu!D144)</f>
        <v>0</v>
      </c>
      <c r="E144" s="493">
        <f>SUM(Daman:Diu!E144)</f>
        <v>0</v>
      </c>
      <c r="F144" s="20">
        <f>SUM(Daman:Diu!F144)</f>
        <v>0</v>
      </c>
      <c r="G144" s="307"/>
      <c r="H144" s="354"/>
      <c r="I144" s="274">
        <f>SUM(Daman:Diu!I144)</f>
        <v>0</v>
      </c>
      <c r="J144" s="273">
        <f>SUM(Daman:Diu!J144)</f>
        <v>0</v>
      </c>
      <c r="K144" s="274">
        <f>SUM(Daman:Diu!K144)</f>
        <v>0</v>
      </c>
      <c r="L144" s="275">
        <f>SUM(Daman:Diu!L144)</f>
        <v>0</v>
      </c>
      <c r="M144" s="274">
        <f>SUM(Daman:Diu!M144)</f>
        <v>0</v>
      </c>
      <c r="N144" s="275">
        <f>SUM(Daman:Diu!N144)</f>
        <v>0</v>
      </c>
      <c r="O144" s="392"/>
      <c r="P144" s="277">
        <f>SUM(Daman:Diu!P144)</f>
        <v>0</v>
      </c>
      <c r="Q144" s="270">
        <f>SUM(Daman:Diu!Q144)</f>
        <v>0</v>
      </c>
      <c r="R144" s="272">
        <f>SUM(Daman:Diu!R144)</f>
        <v>0</v>
      </c>
      <c r="S144" s="273">
        <f>SUM(Daman:Diu!S144)</f>
        <v>0</v>
      </c>
      <c r="T144" s="274">
        <f>SUM(Daman:Diu!T144)</f>
        <v>0</v>
      </c>
      <c r="U144" s="275">
        <f>SUM(Daman:Diu!U144)</f>
        <v>0</v>
      </c>
      <c r="V144" s="274">
        <f>SUM(Daman:Diu!V144)</f>
        <v>0</v>
      </c>
      <c r="W144" s="275">
        <f>SUM(Daman:Diu!W144)</f>
        <v>0</v>
      </c>
      <c r="X144" s="392"/>
      <c r="Y144" s="274">
        <f>SUM(Daman:Diu!Y144)</f>
        <v>0</v>
      </c>
      <c r="Z144" s="275">
        <f>SUM(Daman:Diu!Z144)</f>
        <v>0</v>
      </c>
      <c r="AA144" s="274">
        <f>SUM(Daman:Diu!AA144)</f>
        <v>0</v>
      </c>
      <c r="AB144" s="275">
        <f>SUM(Daman:Diu!AB144)</f>
        <v>0</v>
      </c>
      <c r="AC144" s="306"/>
    </row>
    <row r="145" spans="1:29">
      <c r="A145" s="32"/>
      <c r="B145" s="1" t="s">
        <v>97</v>
      </c>
      <c r="C145" s="493">
        <f>SUM(Daman:Diu!C145)</f>
        <v>0</v>
      </c>
      <c r="D145" s="20">
        <f>SUM(Daman:Diu!D145)</f>
        <v>0</v>
      </c>
      <c r="E145" s="493">
        <f>SUM(Daman:Diu!E145)</f>
        <v>0</v>
      </c>
      <c r="F145" s="20">
        <f>SUM(Daman:Diu!F145)</f>
        <v>0</v>
      </c>
      <c r="G145" s="240"/>
      <c r="H145" s="399"/>
      <c r="I145" s="4">
        <f>SUM(Daman:Diu!I145)</f>
        <v>0</v>
      </c>
      <c r="J145" s="20">
        <f>SUM(Daman:Diu!J145)</f>
        <v>0</v>
      </c>
      <c r="K145" s="4">
        <f>SUM(Daman:Diu!K145)</f>
        <v>0</v>
      </c>
      <c r="L145" s="238">
        <f>SUM(Daman:Diu!L145)</f>
        <v>0</v>
      </c>
      <c r="M145" s="4">
        <f>SUM(Daman:Diu!M145)</f>
        <v>0</v>
      </c>
      <c r="N145" s="238">
        <f>SUM(Daman:Diu!N145)</f>
        <v>0</v>
      </c>
      <c r="O145" s="378"/>
      <c r="P145" s="195">
        <f>SUM(Daman:Diu!P145)</f>
        <v>0</v>
      </c>
      <c r="Q145" s="262">
        <f>SUM(Daman:Diu!Q145)</f>
        <v>0</v>
      </c>
      <c r="R145" s="5">
        <f>SUM(Daman:Diu!R145)</f>
        <v>0</v>
      </c>
      <c r="S145" s="20">
        <f>SUM(Daman:Diu!S145)</f>
        <v>0</v>
      </c>
      <c r="T145" s="4">
        <f>SUM(Daman:Diu!T145)</f>
        <v>0</v>
      </c>
      <c r="U145" s="238">
        <f>SUM(Daman:Diu!U145)</f>
        <v>0</v>
      </c>
      <c r="V145" s="4">
        <f>SUM(Daman:Diu!V145)</f>
        <v>0</v>
      </c>
      <c r="W145" s="238">
        <f>SUM(Daman:Diu!W145)</f>
        <v>0</v>
      </c>
      <c r="X145" s="378"/>
      <c r="Y145" s="4">
        <f>SUM(Daman:Diu!Y145)</f>
        <v>0</v>
      </c>
      <c r="Z145" s="238">
        <f>SUM(Daman:Diu!Z145)</f>
        <v>0</v>
      </c>
      <c r="AA145" s="4">
        <f>SUM(Daman:Diu!AA145)</f>
        <v>0</v>
      </c>
      <c r="AB145" s="238">
        <f>SUM(Daman:Diu!AB145)</f>
        <v>0</v>
      </c>
      <c r="AC145" s="1"/>
    </row>
    <row r="146" spans="1:29">
      <c r="A146" s="32"/>
      <c r="B146" s="15" t="s">
        <v>103</v>
      </c>
      <c r="C146" s="493">
        <f>SUM(Daman:Diu!C146)</f>
        <v>0</v>
      </c>
      <c r="D146" s="20">
        <f>SUM(Daman:Diu!D146)</f>
        <v>0</v>
      </c>
      <c r="E146" s="493">
        <f>SUM(Daman:Diu!E146)</f>
        <v>0</v>
      </c>
      <c r="F146" s="20">
        <f>SUM(Daman:Diu!F146)</f>
        <v>0</v>
      </c>
      <c r="G146" s="248"/>
      <c r="H146" s="409"/>
      <c r="I146" s="4">
        <f>SUM(Daman:Diu!I146)</f>
        <v>0</v>
      </c>
      <c r="J146" s="20">
        <f>SUM(Daman:Diu!J146)</f>
        <v>0</v>
      </c>
      <c r="K146" s="4">
        <f>SUM(Daman:Diu!K146)</f>
        <v>0</v>
      </c>
      <c r="L146" s="238">
        <f>SUM(Daman:Diu!L146)</f>
        <v>0</v>
      </c>
      <c r="M146" s="4">
        <f>SUM(Daman:Diu!M146)</f>
        <v>0</v>
      </c>
      <c r="N146" s="238">
        <f>SUM(Daman:Diu!N146)</f>
        <v>0</v>
      </c>
      <c r="O146" s="378"/>
      <c r="P146" s="195">
        <f>SUM(Daman:Diu!P146)</f>
        <v>0</v>
      </c>
      <c r="Q146" s="262">
        <f>SUM(Daman:Diu!Q146)</f>
        <v>0</v>
      </c>
      <c r="R146" s="5">
        <f>SUM(Daman:Diu!R146)</f>
        <v>0</v>
      </c>
      <c r="S146" s="20">
        <f>SUM(Daman:Diu!S146)</f>
        <v>0</v>
      </c>
      <c r="T146" s="4">
        <f>SUM(Daman:Diu!T146)</f>
        <v>0</v>
      </c>
      <c r="U146" s="238">
        <f>SUM(Daman:Diu!U146)</f>
        <v>0</v>
      </c>
      <c r="V146" s="4">
        <f>SUM(Daman:Diu!V146)</f>
        <v>0</v>
      </c>
      <c r="W146" s="238">
        <f>SUM(Daman:Diu!W146)</f>
        <v>0</v>
      </c>
      <c r="X146" s="378"/>
      <c r="Y146" s="4">
        <f>SUM(Daman:Diu!Y146)</f>
        <v>0</v>
      </c>
      <c r="Z146" s="238">
        <f>SUM(Daman:Diu!Z146)</f>
        <v>0</v>
      </c>
      <c r="AA146" s="4">
        <f>SUM(Daman:Diu!AA146)</f>
        <v>0</v>
      </c>
      <c r="AB146" s="238">
        <f>SUM(Daman:Diu!AB146)</f>
        <v>0</v>
      </c>
      <c r="AC146" s="15"/>
    </row>
    <row r="147" spans="1:29">
      <c r="A147" s="3">
        <v>4</v>
      </c>
      <c r="B147" s="1" t="s">
        <v>104</v>
      </c>
      <c r="C147" s="493">
        <f>SUM(Daman:Diu!C147)</f>
        <v>0</v>
      </c>
      <c r="D147" s="20">
        <f>SUM(Daman:Diu!D147)</f>
        <v>0</v>
      </c>
      <c r="E147" s="493">
        <f>SUM(Daman:Diu!E147)</f>
        <v>0</v>
      </c>
      <c r="F147" s="20">
        <f>SUM(Daman:Diu!F147)</f>
        <v>0</v>
      </c>
      <c r="G147" s="240"/>
      <c r="H147" s="399"/>
      <c r="I147" s="4">
        <f>SUM(Daman:Diu!I147)</f>
        <v>0</v>
      </c>
      <c r="J147" s="20">
        <f>SUM(Daman:Diu!J147)</f>
        <v>0</v>
      </c>
      <c r="K147" s="4">
        <f>SUM(Daman:Diu!K147)</f>
        <v>0</v>
      </c>
      <c r="L147" s="238">
        <f>SUM(Daman:Diu!L147)</f>
        <v>0</v>
      </c>
      <c r="M147" s="4">
        <f>SUM(Daman:Diu!M147)</f>
        <v>0</v>
      </c>
      <c r="N147" s="238">
        <f>SUM(Daman:Diu!N147)</f>
        <v>0</v>
      </c>
      <c r="O147" s="378"/>
      <c r="P147" s="195">
        <f>SUM(Daman:Diu!P147)</f>
        <v>0</v>
      </c>
      <c r="Q147" s="262">
        <f>SUM(Daman:Diu!Q147)</f>
        <v>0</v>
      </c>
      <c r="R147" s="5">
        <f>SUM(Daman:Diu!R147)</f>
        <v>0</v>
      </c>
      <c r="S147" s="20">
        <f>SUM(Daman:Diu!S147)</f>
        <v>0</v>
      </c>
      <c r="T147" s="4">
        <f>SUM(Daman:Diu!T147)</f>
        <v>0</v>
      </c>
      <c r="U147" s="238">
        <f>SUM(Daman:Diu!U147)</f>
        <v>0</v>
      </c>
      <c r="V147" s="4">
        <f>SUM(Daman:Diu!V147)</f>
        <v>0</v>
      </c>
      <c r="W147" s="238">
        <f>SUM(Daman:Diu!W147)</f>
        <v>0</v>
      </c>
      <c r="X147" s="378"/>
      <c r="Y147" s="4">
        <f>SUM(Daman:Diu!Y147)</f>
        <v>0</v>
      </c>
      <c r="Z147" s="238">
        <f>SUM(Daman:Diu!Z147)</f>
        <v>0</v>
      </c>
      <c r="AA147" s="4">
        <f>SUM(Daman:Diu!AA147)</f>
        <v>0</v>
      </c>
      <c r="AB147" s="238">
        <f>SUM(Daman:Diu!AB147)</f>
        <v>0</v>
      </c>
      <c r="AC147" s="1"/>
    </row>
    <row r="148" spans="1:29">
      <c r="A148" s="32">
        <v>4.01</v>
      </c>
      <c r="B148" s="4" t="s">
        <v>105</v>
      </c>
      <c r="C148" s="493">
        <f>SUM(Daman:Diu!C148)</f>
        <v>0</v>
      </c>
      <c r="D148" s="20">
        <f>SUM(Daman:Diu!D148)</f>
        <v>0</v>
      </c>
      <c r="E148" s="493">
        <f>SUM(Daman:Diu!E148)</f>
        <v>0</v>
      </c>
      <c r="F148" s="20">
        <f>SUM(Daman:Diu!F148)</f>
        <v>0</v>
      </c>
      <c r="G148" s="241"/>
      <c r="H148" s="238"/>
      <c r="I148" s="4">
        <f>SUM(Daman:Diu!I148)</f>
        <v>0</v>
      </c>
      <c r="J148" s="20">
        <f>SUM(Daman:Diu!J148)</f>
        <v>0</v>
      </c>
      <c r="K148" s="4">
        <f>SUM(Daman:Diu!K148)</f>
        <v>0</v>
      </c>
      <c r="L148" s="238">
        <f>SUM(Daman:Diu!L148)</f>
        <v>0</v>
      </c>
      <c r="M148" s="4">
        <f>SUM(Daman:Diu!M148)</f>
        <v>0</v>
      </c>
      <c r="N148" s="238">
        <f>SUM(Daman:Diu!N148)</f>
        <v>0</v>
      </c>
      <c r="O148" s="385">
        <v>0.03</v>
      </c>
      <c r="P148" s="195">
        <f>SUM(Daman:Diu!P148)</f>
        <v>0</v>
      </c>
      <c r="Q148" s="262">
        <f>SUM(Daman:Diu!Q148)</f>
        <v>0</v>
      </c>
      <c r="R148" s="5">
        <f>SUM(Daman:Diu!R148)</f>
        <v>0</v>
      </c>
      <c r="S148" s="20">
        <f>SUM(Daman:Diu!S148)</f>
        <v>0</v>
      </c>
      <c r="T148" s="4">
        <f>SUM(Daman:Diu!T148)</f>
        <v>0</v>
      </c>
      <c r="U148" s="238">
        <f>SUM(Daman:Diu!U148)</f>
        <v>0</v>
      </c>
      <c r="V148" s="4">
        <f>SUM(Daman:Diu!V148)</f>
        <v>0</v>
      </c>
      <c r="W148" s="238">
        <f>SUM(Daman:Diu!W148)</f>
        <v>0</v>
      </c>
      <c r="X148" s="385">
        <v>0.03</v>
      </c>
      <c r="Y148" s="4">
        <f>SUM(Daman:Diu!Y148)</f>
        <v>0</v>
      </c>
      <c r="Z148" s="238">
        <f>SUM(Daman:Diu!Z148)</f>
        <v>0</v>
      </c>
      <c r="AA148" s="4">
        <f>SUM(Daman:Diu!AA148)</f>
        <v>0</v>
      </c>
      <c r="AB148" s="238">
        <f>SUM(Daman:Diu!AB148)</f>
        <v>0</v>
      </c>
      <c r="AC148" s="4"/>
    </row>
    <row r="149" spans="1:29" ht="28.5">
      <c r="A149" s="32">
        <v>4.0199999999999996</v>
      </c>
      <c r="B149" s="4" t="s">
        <v>106</v>
      </c>
      <c r="C149" s="493">
        <f>SUM(Daman:Diu!C149)</f>
        <v>0</v>
      </c>
      <c r="D149" s="20">
        <f>SUM(Daman:Diu!D149)</f>
        <v>0</v>
      </c>
      <c r="E149" s="493">
        <f>SUM(Daman:Diu!E149)</f>
        <v>0</v>
      </c>
      <c r="F149" s="20">
        <f>SUM(Daman:Diu!F149)</f>
        <v>0</v>
      </c>
      <c r="G149" s="241"/>
      <c r="H149" s="238"/>
      <c r="I149" s="4">
        <f>SUM(Daman:Diu!I149)</f>
        <v>0</v>
      </c>
      <c r="J149" s="20">
        <f>SUM(Daman:Diu!J149)</f>
        <v>0</v>
      </c>
      <c r="K149" s="4">
        <f>SUM(Daman:Diu!K149)</f>
        <v>0</v>
      </c>
      <c r="L149" s="238">
        <f>SUM(Daman:Diu!L149)</f>
        <v>0</v>
      </c>
      <c r="M149" s="4">
        <f>SUM(Daman:Diu!M149)</f>
        <v>0</v>
      </c>
      <c r="N149" s="238">
        <f>SUM(Daman:Diu!N149)</f>
        <v>0</v>
      </c>
      <c r="O149" s="385">
        <v>0.03</v>
      </c>
      <c r="P149" s="195">
        <f>SUM(Daman:Diu!P149)</f>
        <v>0</v>
      </c>
      <c r="Q149" s="262">
        <f>SUM(Daman:Diu!Q149)</f>
        <v>0</v>
      </c>
      <c r="R149" s="5">
        <f>SUM(Daman:Diu!R149)</f>
        <v>0</v>
      </c>
      <c r="S149" s="20">
        <f>SUM(Daman:Diu!S149)</f>
        <v>0</v>
      </c>
      <c r="T149" s="4">
        <f>SUM(Daman:Diu!T149)</f>
        <v>0</v>
      </c>
      <c r="U149" s="238">
        <f>SUM(Daman:Diu!U149)</f>
        <v>0</v>
      </c>
      <c r="V149" s="4">
        <f>SUM(Daman:Diu!V149)</f>
        <v>0</v>
      </c>
      <c r="W149" s="238">
        <f>SUM(Daman:Diu!W149)</f>
        <v>0</v>
      </c>
      <c r="X149" s="385">
        <v>0.03</v>
      </c>
      <c r="Y149" s="4">
        <f>SUM(Daman:Diu!Y149)</f>
        <v>0</v>
      </c>
      <c r="Z149" s="238">
        <f>SUM(Daman:Diu!Z149)</f>
        <v>0</v>
      </c>
      <c r="AA149" s="4">
        <f>SUM(Daman:Diu!AA149)</f>
        <v>0</v>
      </c>
      <c r="AB149" s="238">
        <f>SUM(Daman:Diu!AB149)</f>
        <v>0</v>
      </c>
      <c r="AC149" s="4"/>
    </row>
    <row r="150" spans="1:29" s="278" customFormat="1">
      <c r="A150" s="270"/>
      <c r="B150" s="306" t="s">
        <v>107</v>
      </c>
      <c r="C150" s="493">
        <f>SUM(Daman:Diu!C150)</f>
        <v>0</v>
      </c>
      <c r="D150" s="20">
        <f>SUM(Daman:Diu!D150)</f>
        <v>0</v>
      </c>
      <c r="E150" s="493">
        <f>SUM(Daman:Diu!E150)</f>
        <v>0</v>
      </c>
      <c r="F150" s="20">
        <f>SUM(Daman:Diu!F150)</f>
        <v>0</v>
      </c>
      <c r="G150" s="307"/>
      <c r="H150" s="354"/>
      <c r="I150" s="274">
        <f>SUM(Daman:Diu!I150)</f>
        <v>0</v>
      </c>
      <c r="J150" s="273">
        <f>SUM(Daman:Diu!J150)</f>
        <v>0</v>
      </c>
      <c r="K150" s="274">
        <f>SUM(Daman:Diu!K150)</f>
        <v>0</v>
      </c>
      <c r="L150" s="275">
        <f>SUM(Daman:Diu!L150)</f>
        <v>0</v>
      </c>
      <c r="M150" s="274">
        <f>SUM(Daman:Diu!M150)</f>
        <v>0</v>
      </c>
      <c r="N150" s="275">
        <f>SUM(Daman:Diu!N150)</f>
        <v>0</v>
      </c>
      <c r="O150" s="392"/>
      <c r="P150" s="277">
        <f>SUM(Daman:Diu!P150)</f>
        <v>0</v>
      </c>
      <c r="Q150" s="270">
        <f>SUM(Daman:Diu!Q150)</f>
        <v>0</v>
      </c>
      <c r="R150" s="272">
        <f>SUM(Daman:Diu!R150)</f>
        <v>0</v>
      </c>
      <c r="S150" s="273">
        <f>SUM(Daman:Diu!S150)</f>
        <v>0</v>
      </c>
      <c r="T150" s="274">
        <f>SUM(Daman:Diu!T150)</f>
        <v>0</v>
      </c>
      <c r="U150" s="275">
        <f>SUM(Daman:Diu!U150)</f>
        <v>0</v>
      </c>
      <c r="V150" s="274">
        <f>SUM(Daman:Diu!V150)</f>
        <v>0</v>
      </c>
      <c r="W150" s="275">
        <f>SUM(Daman:Diu!W150)</f>
        <v>0</v>
      </c>
      <c r="X150" s="392"/>
      <c r="Y150" s="274">
        <f>SUM(Daman:Diu!Y150)</f>
        <v>0</v>
      </c>
      <c r="Z150" s="275">
        <f>SUM(Daman:Diu!Z150)</f>
        <v>0</v>
      </c>
      <c r="AA150" s="274">
        <f>SUM(Daman:Diu!AA150)</f>
        <v>0</v>
      </c>
      <c r="AB150" s="275">
        <f>SUM(Daman:Diu!AB150)</f>
        <v>0</v>
      </c>
      <c r="AC150" s="306"/>
    </row>
    <row r="151" spans="1:29" ht="57">
      <c r="A151" s="3">
        <v>5</v>
      </c>
      <c r="B151" s="1" t="s">
        <v>108</v>
      </c>
      <c r="C151" s="493">
        <f>SUM(Daman:Diu!C151)</f>
        <v>0</v>
      </c>
      <c r="D151" s="20">
        <f>SUM(Daman:Diu!D151)</f>
        <v>0</v>
      </c>
      <c r="E151" s="493">
        <f>SUM(Daman:Diu!E151)</f>
        <v>0</v>
      </c>
      <c r="F151" s="20">
        <f>SUM(Daman:Diu!F151)</f>
        <v>0</v>
      </c>
      <c r="G151" s="240"/>
      <c r="H151" s="399"/>
      <c r="I151" s="4">
        <f>SUM(Daman:Diu!I151)</f>
        <v>0</v>
      </c>
      <c r="J151" s="20">
        <f>SUM(Daman:Diu!J151)</f>
        <v>0</v>
      </c>
      <c r="K151" s="4">
        <f>SUM(Daman:Diu!K151)</f>
        <v>0</v>
      </c>
      <c r="L151" s="238">
        <f>SUM(Daman:Diu!L151)</f>
        <v>0</v>
      </c>
      <c r="M151" s="4">
        <f>SUM(Daman:Diu!M151)</f>
        <v>0</v>
      </c>
      <c r="N151" s="238">
        <f>SUM(Daman:Diu!N151)</f>
        <v>0</v>
      </c>
      <c r="O151" s="378"/>
      <c r="P151" s="195">
        <f>SUM(Daman:Diu!P151)</f>
        <v>0</v>
      </c>
      <c r="Q151" s="262">
        <f>SUM(Daman:Diu!Q151)</f>
        <v>0</v>
      </c>
      <c r="R151" s="5">
        <f>SUM(Daman:Diu!R151)</f>
        <v>0</v>
      </c>
      <c r="S151" s="20">
        <f>SUM(Daman:Diu!S151)</f>
        <v>0</v>
      </c>
      <c r="T151" s="4">
        <f>SUM(Daman:Diu!T151)</f>
        <v>0</v>
      </c>
      <c r="U151" s="238">
        <f>SUM(Daman:Diu!U151)</f>
        <v>0</v>
      </c>
      <c r="V151" s="4">
        <f>SUM(Daman:Diu!V151)</f>
        <v>0</v>
      </c>
      <c r="W151" s="238">
        <f>SUM(Daman:Diu!W151)</f>
        <v>0</v>
      </c>
      <c r="X151" s="378"/>
      <c r="Y151" s="4">
        <f>SUM(Daman:Diu!Y151)</f>
        <v>0</v>
      </c>
      <c r="Z151" s="238">
        <f>SUM(Daman:Diu!Z151)</f>
        <v>0</v>
      </c>
      <c r="AA151" s="4">
        <f>SUM(Daman:Diu!AA151)</f>
        <v>0</v>
      </c>
      <c r="AB151" s="238">
        <f>SUM(Daman:Diu!AB151)</f>
        <v>0</v>
      </c>
      <c r="AC151" s="1"/>
    </row>
    <row r="152" spans="1:29" s="278" customFormat="1">
      <c r="A152" s="323"/>
      <c r="B152" s="313" t="s">
        <v>109</v>
      </c>
      <c r="C152" s="493">
        <f>SUM(Daman:Diu!C152)</f>
        <v>0</v>
      </c>
      <c r="D152" s="20">
        <f>SUM(Daman:Diu!D152)</f>
        <v>0</v>
      </c>
      <c r="E152" s="493">
        <f>SUM(Daman:Diu!E152)</f>
        <v>0</v>
      </c>
      <c r="F152" s="20">
        <f>SUM(Daman:Diu!F152)</f>
        <v>0</v>
      </c>
      <c r="G152" s="314"/>
      <c r="H152" s="414"/>
      <c r="I152" s="274">
        <f>SUM(Daman:Diu!I152)</f>
        <v>0</v>
      </c>
      <c r="J152" s="273">
        <f>SUM(Daman:Diu!J152)</f>
        <v>0</v>
      </c>
      <c r="K152" s="274">
        <f>SUM(Daman:Diu!K152)</f>
        <v>0</v>
      </c>
      <c r="L152" s="275">
        <f>SUM(Daman:Diu!L152)</f>
        <v>0</v>
      </c>
      <c r="M152" s="274">
        <f>SUM(Daman:Diu!M152)</f>
        <v>0</v>
      </c>
      <c r="N152" s="275">
        <f>SUM(Daman:Diu!N152)</f>
        <v>0</v>
      </c>
      <c r="O152" s="392"/>
      <c r="P152" s="277">
        <f>SUM(Daman:Diu!P152)</f>
        <v>0</v>
      </c>
      <c r="Q152" s="270">
        <f>SUM(Daman:Diu!Q152)</f>
        <v>0</v>
      </c>
      <c r="R152" s="272">
        <f>SUM(Daman:Diu!R152)</f>
        <v>0</v>
      </c>
      <c r="S152" s="273">
        <f>SUM(Daman:Diu!S152)</f>
        <v>0</v>
      </c>
      <c r="T152" s="274">
        <f>SUM(Daman:Diu!T152)</f>
        <v>0</v>
      </c>
      <c r="U152" s="275">
        <f>SUM(Daman:Diu!U152)</f>
        <v>0</v>
      </c>
      <c r="V152" s="274">
        <f>SUM(Daman:Diu!V152)</f>
        <v>0</v>
      </c>
      <c r="W152" s="275">
        <f>SUM(Daman:Diu!W152)</f>
        <v>0</v>
      </c>
      <c r="X152" s="392"/>
      <c r="Y152" s="274">
        <f>SUM(Daman:Diu!Y152)</f>
        <v>0</v>
      </c>
      <c r="Z152" s="275">
        <f>SUM(Daman:Diu!Z152)</f>
        <v>0</v>
      </c>
      <c r="AA152" s="274">
        <f>SUM(Daman:Diu!AA152)</f>
        <v>0</v>
      </c>
      <c r="AB152" s="275">
        <f>SUM(Daman:Diu!AB152)</f>
        <v>0</v>
      </c>
      <c r="AC152" s="313"/>
    </row>
    <row r="153" spans="1:29" ht="28.5">
      <c r="A153" s="3">
        <f>+A151+1</f>
        <v>6</v>
      </c>
      <c r="B153" s="1" t="s">
        <v>110</v>
      </c>
      <c r="C153" s="493">
        <f>SUM(Daman:Diu!C153)</f>
        <v>0</v>
      </c>
      <c r="D153" s="20">
        <f>SUM(Daman:Diu!D153)</f>
        <v>0</v>
      </c>
      <c r="E153" s="493">
        <f>SUM(Daman:Diu!E153)</f>
        <v>0</v>
      </c>
      <c r="F153" s="20">
        <f>SUM(Daman:Diu!F153)</f>
        <v>0</v>
      </c>
      <c r="G153" s="240"/>
      <c r="H153" s="399"/>
      <c r="I153" s="4">
        <f>SUM(Daman:Diu!I153)</f>
        <v>0</v>
      </c>
      <c r="J153" s="20">
        <f>SUM(Daman:Diu!J153)</f>
        <v>0</v>
      </c>
      <c r="K153" s="4">
        <f>SUM(Daman:Diu!K153)</f>
        <v>0</v>
      </c>
      <c r="L153" s="238">
        <f>SUM(Daman:Diu!L153)</f>
        <v>0</v>
      </c>
      <c r="M153" s="4">
        <f>SUM(Daman:Diu!M153)</f>
        <v>0</v>
      </c>
      <c r="N153" s="238">
        <f>SUM(Daman:Diu!N153)</f>
        <v>0</v>
      </c>
      <c r="O153" s="378"/>
      <c r="P153" s="195">
        <f>SUM(Daman:Diu!P153)</f>
        <v>0</v>
      </c>
      <c r="Q153" s="262">
        <f>SUM(Daman:Diu!Q153)</f>
        <v>0</v>
      </c>
      <c r="R153" s="5">
        <f>SUM(Daman:Diu!R153)</f>
        <v>0</v>
      </c>
      <c r="S153" s="20">
        <f>SUM(Daman:Diu!S153)</f>
        <v>0</v>
      </c>
      <c r="T153" s="4">
        <f>SUM(Daman:Diu!T153)</f>
        <v>0</v>
      </c>
      <c r="U153" s="238">
        <f>SUM(Daman:Diu!U153)</f>
        <v>0</v>
      </c>
      <c r="V153" s="4">
        <f>SUM(Daman:Diu!V153)</f>
        <v>0</v>
      </c>
      <c r="W153" s="238">
        <f>SUM(Daman:Diu!W153)</f>
        <v>0</v>
      </c>
      <c r="X153" s="378"/>
      <c r="Y153" s="4">
        <f>SUM(Daman:Diu!Y153)</f>
        <v>0</v>
      </c>
      <c r="Z153" s="238">
        <f>SUM(Daman:Diu!Z153)</f>
        <v>0</v>
      </c>
      <c r="AA153" s="4">
        <f>SUM(Daman:Diu!AA153)</f>
        <v>0</v>
      </c>
      <c r="AB153" s="238">
        <f>SUM(Daman:Diu!AB153)</f>
        <v>0</v>
      </c>
      <c r="AC153" s="1"/>
    </row>
    <row r="154" spans="1:29">
      <c r="A154" s="32">
        <v>6.01</v>
      </c>
      <c r="B154" s="15" t="s">
        <v>111</v>
      </c>
      <c r="C154" s="493">
        <f>SUM(Daman:Diu!C154)</f>
        <v>0</v>
      </c>
      <c r="D154" s="20">
        <f>SUM(Daman:Diu!D154)</f>
        <v>0</v>
      </c>
      <c r="E154" s="493">
        <f>SUM(Daman:Diu!E154)</f>
        <v>0</v>
      </c>
      <c r="F154" s="20">
        <f>SUM(Daman:Diu!F154)</f>
        <v>0</v>
      </c>
      <c r="G154" s="248"/>
      <c r="H154" s="409"/>
      <c r="I154" s="4">
        <f>SUM(Daman:Diu!I154)</f>
        <v>0</v>
      </c>
      <c r="J154" s="20">
        <f>SUM(Daman:Diu!J154)</f>
        <v>0</v>
      </c>
      <c r="K154" s="4">
        <f>SUM(Daman:Diu!K154)</f>
        <v>0</v>
      </c>
      <c r="L154" s="238">
        <f>SUM(Daman:Diu!L154)</f>
        <v>0</v>
      </c>
      <c r="M154" s="4">
        <f>SUM(Daman:Diu!M154)</f>
        <v>0</v>
      </c>
      <c r="N154" s="238">
        <f>SUM(Daman:Diu!N154)</f>
        <v>0</v>
      </c>
      <c r="O154" s="378"/>
      <c r="P154" s="195">
        <f>SUM(Daman:Diu!P154)</f>
        <v>0</v>
      </c>
      <c r="Q154" s="262">
        <f>SUM(Daman:Diu!Q154)</f>
        <v>0</v>
      </c>
      <c r="R154" s="5">
        <f>SUM(Daman:Diu!R154)</f>
        <v>0</v>
      </c>
      <c r="S154" s="20">
        <f>SUM(Daman:Diu!S154)</f>
        <v>0</v>
      </c>
      <c r="T154" s="4">
        <f>SUM(Daman:Diu!T154)</f>
        <v>0</v>
      </c>
      <c r="U154" s="238">
        <f>SUM(Daman:Diu!U154)</f>
        <v>0</v>
      </c>
      <c r="V154" s="4">
        <f>SUM(Daman:Diu!V154)</f>
        <v>0</v>
      </c>
      <c r="W154" s="238">
        <f>SUM(Daman:Diu!W154)</f>
        <v>0</v>
      </c>
      <c r="X154" s="378"/>
      <c r="Y154" s="4">
        <f>SUM(Daman:Diu!Y154)</f>
        <v>0</v>
      </c>
      <c r="Z154" s="238">
        <f>SUM(Daman:Diu!Z154)</f>
        <v>0</v>
      </c>
      <c r="AA154" s="4">
        <f>SUM(Daman:Diu!AA154)</f>
        <v>0</v>
      </c>
      <c r="AB154" s="238">
        <f>SUM(Daman:Diu!AB154)</f>
        <v>0</v>
      </c>
      <c r="AC154" s="15"/>
    </row>
    <row r="155" spans="1:29">
      <c r="A155" s="32"/>
      <c r="B155" s="4" t="s">
        <v>112</v>
      </c>
      <c r="C155" s="493">
        <f>SUM(Daman:Diu!C155)</f>
        <v>0</v>
      </c>
      <c r="D155" s="20">
        <f>SUM(Daman:Diu!D155)</f>
        <v>0</v>
      </c>
      <c r="E155" s="493">
        <f>SUM(Daman:Diu!E155)</f>
        <v>0</v>
      </c>
      <c r="F155" s="20">
        <f>SUM(Daman:Diu!F155)</f>
        <v>0</v>
      </c>
      <c r="G155" s="241"/>
      <c r="H155" s="238"/>
      <c r="I155" s="4">
        <f>SUM(Daman:Diu!I155)</f>
        <v>0</v>
      </c>
      <c r="J155" s="20">
        <f>SUM(Daman:Diu!J155)</f>
        <v>0</v>
      </c>
      <c r="K155" s="4">
        <f>SUM(Daman:Diu!K155)</f>
        <v>0</v>
      </c>
      <c r="L155" s="238">
        <f>SUM(Daman:Diu!L155)</f>
        <v>0</v>
      </c>
      <c r="M155" s="4">
        <f>SUM(Daman:Diu!M155)</f>
        <v>0</v>
      </c>
      <c r="N155" s="238">
        <f>SUM(Daman:Diu!N155)</f>
        <v>0</v>
      </c>
      <c r="O155" s="385">
        <v>0.2</v>
      </c>
      <c r="P155" s="195">
        <f>SUM(Daman:Diu!P155)</f>
        <v>0</v>
      </c>
      <c r="Q155" s="262">
        <f>SUM(Daman:Diu!Q155)</f>
        <v>0</v>
      </c>
      <c r="R155" s="5">
        <f>SUM(Daman:Diu!R155)</f>
        <v>0</v>
      </c>
      <c r="S155" s="20">
        <f>SUM(Daman:Diu!S155)</f>
        <v>0</v>
      </c>
      <c r="T155" s="4">
        <f>SUM(Daman:Diu!T155)</f>
        <v>0</v>
      </c>
      <c r="U155" s="238">
        <f>SUM(Daman:Diu!U155)</f>
        <v>0</v>
      </c>
      <c r="V155" s="4">
        <f>SUM(Daman:Diu!V155)</f>
        <v>0</v>
      </c>
      <c r="W155" s="238">
        <f>SUM(Daman:Diu!W155)</f>
        <v>0</v>
      </c>
      <c r="X155" s="385">
        <v>0.2</v>
      </c>
      <c r="Y155" s="4">
        <f>SUM(Daman:Diu!Y155)</f>
        <v>0</v>
      </c>
      <c r="Z155" s="238">
        <f>SUM(Daman:Diu!Z155)</f>
        <v>0</v>
      </c>
      <c r="AA155" s="4">
        <f>SUM(Daman:Diu!AA155)</f>
        <v>0</v>
      </c>
      <c r="AB155" s="238">
        <f>SUM(Daman:Diu!AB155)</f>
        <v>0</v>
      </c>
      <c r="AC155" s="4"/>
    </row>
    <row r="156" spans="1:29">
      <c r="A156" s="32"/>
      <c r="B156" s="4" t="s">
        <v>113</v>
      </c>
      <c r="C156" s="493">
        <f>SUM(Daman:Diu!C156)</f>
        <v>0</v>
      </c>
      <c r="D156" s="20">
        <f>SUM(Daman:Diu!D156)</f>
        <v>0</v>
      </c>
      <c r="E156" s="493">
        <f>SUM(Daman:Diu!E156)</f>
        <v>0</v>
      </c>
      <c r="F156" s="20">
        <f>SUM(Daman:Diu!F156)</f>
        <v>0</v>
      </c>
      <c r="G156" s="241"/>
      <c r="H156" s="238"/>
      <c r="I156" s="4">
        <f>SUM(Daman:Diu!I156)</f>
        <v>0</v>
      </c>
      <c r="J156" s="20">
        <f>SUM(Daman:Diu!J156)</f>
        <v>0</v>
      </c>
      <c r="K156" s="4">
        <f>SUM(Daman:Diu!K156)</f>
        <v>0</v>
      </c>
      <c r="L156" s="238">
        <f>SUM(Daman:Diu!L156)</f>
        <v>0</v>
      </c>
      <c r="M156" s="4">
        <f>SUM(Daman:Diu!M156)</f>
        <v>0</v>
      </c>
      <c r="N156" s="238">
        <f>SUM(Daman:Diu!N156)</f>
        <v>0</v>
      </c>
      <c r="O156" s="385">
        <f>0.2/12*9</f>
        <v>0.15</v>
      </c>
      <c r="P156" s="195">
        <f>SUM(Daman:Diu!P156)</f>
        <v>0</v>
      </c>
      <c r="Q156" s="262">
        <f>SUM(Daman:Diu!Q156)</f>
        <v>0</v>
      </c>
      <c r="R156" s="5">
        <f>SUM(Daman:Diu!R156)</f>
        <v>0</v>
      </c>
      <c r="S156" s="20">
        <f>SUM(Daman:Diu!S156)</f>
        <v>0</v>
      </c>
      <c r="T156" s="4">
        <f>SUM(Daman:Diu!T156)</f>
        <v>0</v>
      </c>
      <c r="U156" s="238">
        <f>SUM(Daman:Diu!U156)</f>
        <v>0</v>
      </c>
      <c r="V156" s="4">
        <f>SUM(Daman:Diu!V156)</f>
        <v>0</v>
      </c>
      <c r="W156" s="238">
        <f>SUM(Daman:Diu!W156)</f>
        <v>0</v>
      </c>
      <c r="X156" s="385">
        <f>0.2/12*9</f>
        <v>0.15</v>
      </c>
      <c r="Y156" s="4">
        <f>SUM(Daman:Diu!Y156)</f>
        <v>0</v>
      </c>
      <c r="Z156" s="238">
        <f>SUM(Daman:Diu!Z156)</f>
        <v>0</v>
      </c>
      <c r="AA156" s="4">
        <f>SUM(Daman:Diu!AA156)</f>
        <v>0</v>
      </c>
      <c r="AB156" s="238">
        <f>SUM(Daman:Diu!AB156)</f>
        <v>0</v>
      </c>
      <c r="AC156" s="4"/>
    </row>
    <row r="157" spans="1:29">
      <c r="A157" s="32"/>
      <c r="B157" s="4" t="s">
        <v>114</v>
      </c>
      <c r="C157" s="493">
        <f>SUM(Daman:Diu!C157)</f>
        <v>0</v>
      </c>
      <c r="D157" s="20">
        <f>SUM(Daman:Diu!D157)</f>
        <v>0</v>
      </c>
      <c r="E157" s="493">
        <f>SUM(Daman:Diu!E157)</f>
        <v>0</v>
      </c>
      <c r="F157" s="20">
        <f>SUM(Daman:Diu!F157)</f>
        <v>0</v>
      </c>
      <c r="G157" s="241"/>
      <c r="H157" s="238"/>
      <c r="I157" s="4">
        <f>SUM(Daman:Diu!I157)</f>
        <v>0</v>
      </c>
      <c r="J157" s="20">
        <f>SUM(Daman:Diu!J157)</f>
        <v>0</v>
      </c>
      <c r="K157" s="4">
        <f>SUM(Daman:Diu!K157)</f>
        <v>0</v>
      </c>
      <c r="L157" s="238">
        <f>SUM(Daman:Diu!L157)</f>
        <v>0</v>
      </c>
      <c r="M157" s="4">
        <f>SUM(Daman:Diu!M157)</f>
        <v>0</v>
      </c>
      <c r="N157" s="238">
        <f>SUM(Daman:Diu!N157)</f>
        <v>0</v>
      </c>
      <c r="O157" s="385">
        <f>0.2/12*6</f>
        <v>0.1</v>
      </c>
      <c r="P157" s="195">
        <f>SUM(Daman:Diu!P157)</f>
        <v>0</v>
      </c>
      <c r="Q157" s="262">
        <f>SUM(Daman:Diu!Q157)</f>
        <v>0</v>
      </c>
      <c r="R157" s="5">
        <f>SUM(Daman:Diu!R157)</f>
        <v>0</v>
      </c>
      <c r="S157" s="20">
        <f>SUM(Daman:Diu!S157)</f>
        <v>0</v>
      </c>
      <c r="T157" s="4">
        <f>SUM(Daman:Diu!T157)</f>
        <v>0</v>
      </c>
      <c r="U157" s="238">
        <f>SUM(Daman:Diu!U157)</f>
        <v>0</v>
      </c>
      <c r="V157" s="4">
        <f>SUM(Daman:Diu!V157)</f>
        <v>0</v>
      </c>
      <c r="W157" s="238">
        <f>SUM(Daman:Diu!W157)</f>
        <v>0</v>
      </c>
      <c r="X157" s="385">
        <f>0.2/12*6</f>
        <v>0.1</v>
      </c>
      <c r="Y157" s="4">
        <f>SUM(Daman:Diu!Y157)</f>
        <v>0</v>
      </c>
      <c r="Z157" s="238">
        <f>SUM(Daman:Diu!Z157)</f>
        <v>0</v>
      </c>
      <c r="AA157" s="4">
        <f>SUM(Daman:Diu!AA157)</f>
        <v>0</v>
      </c>
      <c r="AB157" s="238">
        <f>SUM(Daman:Diu!AB157)</f>
        <v>0</v>
      </c>
      <c r="AC157" s="4"/>
    </row>
    <row r="158" spans="1:29">
      <c r="A158" s="32"/>
      <c r="B158" s="4" t="s">
        <v>115</v>
      </c>
      <c r="C158" s="493">
        <f>SUM(Daman:Diu!C158)</f>
        <v>0</v>
      </c>
      <c r="D158" s="20">
        <f>SUM(Daman:Diu!D158)</f>
        <v>0</v>
      </c>
      <c r="E158" s="493">
        <f>SUM(Daman:Diu!E158)</f>
        <v>0</v>
      </c>
      <c r="F158" s="20">
        <f>SUM(Daman:Diu!F158)</f>
        <v>0</v>
      </c>
      <c r="G158" s="241"/>
      <c r="H158" s="238"/>
      <c r="I158" s="4">
        <f>SUM(Daman:Diu!I158)</f>
        <v>0</v>
      </c>
      <c r="J158" s="20">
        <f>SUM(Daman:Diu!J158)</f>
        <v>0</v>
      </c>
      <c r="K158" s="4">
        <f>SUM(Daman:Diu!K158)</f>
        <v>0</v>
      </c>
      <c r="L158" s="238">
        <f>SUM(Daman:Diu!L158)</f>
        <v>0</v>
      </c>
      <c r="M158" s="4">
        <f>SUM(Daman:Diu!M158)</f>
        <v>0</v>
      </c>
      <c r="N158" s="238">
        <f>SUM(Daman:Diu!N158)</f>
        <v>0</v>
      </c>
      <c r="O158" s="385">
        <f>0.2/12*3</f>
        <v>0.05</v>
      </c>
      <c r="P158" s="195">
        <f>SUM(Daman:Diu!P158)</f>
        <v>0</v>
      </c>
      <c r="Q158" s="262">
        <f>SUM(Daman:Diu!Q158)</f>
        <v>0</v>
      </c>
      <c r="R158" s="5">
        <f>SUM(Daman:Diu!R158)</f>
        <v>0</v>
      </c>
      <c r="S158" s="20">
        <f>SUM(Daman:Diu!S158)</f>
        <v>0</v>
      </c>
      <c r="T158" s="4">
        <f>SUM(Daman:Diu!T158)</f>
        <v>0</v>
      </c>
      <c r="U158" s="238">
        <f>SUM(Daman:Diu!U158)</f>
        <v>0</v>
      </c>
      <c r="V158" s="4">
        <f>SUM(Daman:Diu!V158)</f>
        <v>0</v>
      </c>
      <c r="W158" s="238">
        <f>SUM(Daman:Diu!W158)</f>
        <v>0</v>
      </c>
      <c r="X158" s="385">
        <f>0.2/12*3</f>
        <v>0.05</v>
      </c>
      <c r="Y158" s="4">
        <f>SUM(Daman:Diu!Y158)</f>
        <v>0</v>
      </c>
      <c r="Z158" s="238">
        <f>SUM(Daman:Diu!Z158)</f>
        <v>0</v>
      </c>
      <c r="AA158" s="4">
        <f>SUM(Daman:Diu!AA158)</f>
        <v>0</v>
      </c>
      <c r="AB158" s="238">
        <f>SUM(Daman:Diu!AB158)</f>
        <v>0</v>
      </c>
      <c r="AC158" s="4"/>
    </row>
    <row r="159" spans="1:29" s="278" customFormat="1">
      <c r="A159" s="270"/>
      <c r="B159" s="306" t="s">
        <v>107</v>
      </c>
      <c r="C159" s="493">
        <f>SUM(Daman:Diu!C159)</f>
        <v>0</v>
      </c>
      <c r="D159" s="20">
        <f>SUM(Daman:Diu!D159)</f>
        <v>0</v>
      </c>
      <c r="E159" s="493">
        <f>SUM(Daman:Diu!E159)</f>
        <v>0</v>
      </c>
      <c r="F159" s="20">
        <f>SUM(Daman:Diu!F159)</f>
        <v>0</v>
      </c>
      <c r="G159" s="307"/>
      <c r="H159" s="354"/>
      <c r="I159" s="274">
        <f>SUM(Daman:Diu!I159)</f>
        <v>0</v>
      </c>
      <c r="J159" s="273">
        <f>SUM(Daman:Diu!J159)</f>
        <v>0</v>
      </c>
      <c r="K159" s="274">
        <f>SUM(Daman:Diu!K159)</f>
        <v>0</v>
      </c>
      <c r="L159" s="275">
        <f>SUM(Daman:Diu!L159)</f>
        <v>0</v>
      </c>
      <c r="M159" s="274">
        <f>SUM(Daman:Diu!M159)</f>
        <v>0</v>
      </c>
      <c r="N159" s="275">
        <f>SUM(Daman:Diu!N159)</f>
        <v>0</v>
      </c>
      <c r="O159" s="394"/>
      <c r="P159" s="277">
        <f>SUM(Daman:Diu!P159)</f>
        <v>0</v>
      </c>
      <c r="Q159" s="270">
        <f>SUM(Daman:Diu!Q159)</f>
        <v>0</v>
      </c>
      <c r="R159" s="272">
        <f>SUM(Daman:Diu!R159)</f>
        <v>0</v>
      </c>
      <c r="S159" s="273">
        <f>SUM(Daman:Diu!S159)</f>
        <v>0</v>
      </c>
      <c r="T159" s="274">
        <f>SUM(Daman:Diu!T159)</f>
        <v>0</v>
      </c>
      <c r="U159" s="275">
        <f>SUM(Daman:Diu!U159)</f>
        <v>0</v>
      </c>
      <c r="V159" s="274">
        <f>SUM(Daman:Diu!V159)</f>
        <v>0</v>
      </c>
      <c r="W159" s="275">
        <f>SUM(Daman:Diu!W159)</f>
        <v>0</v>
      </c>
      <c r="X159" s="394"/>
      <c r="Y159" s="274">
        <f>SUM(Daman:Diu!Y159)</f>
        <v>0</v>
      </c>
      <c r="Z159" s="275">
        <f>SUM(Daman:Diu!Z159)</f>
        <v>0</v>
      </c>
      <c r="AA159" s="274">
        <f>SUM(Daman:Diu!AA159)</f>
        <v>0</v>
      </c>
      <c r="AB159" s="275">
        <f>SUM(Daman:Diu!AB159)</f>
        <v>0</v>
      </c>
      <c r="AC159" s="306"/>
    </row>
    <row r="160" spans="1:29">
      <c r="A160" s="32">
        <f>+A154+0.01</f>
        <v>6.02</v>
      </c>
      <c r="B160" s="1" t="s">
        <v>116</v>
      </c>
      <c r="C160" s="493">
        <f>SUM(Daman:Diu!C160)</f>
        <v>0</v>
      </c>
      <c r="D160" s="20">
        <f>SUM(Daman:Diu!D160)</f>
        <v>0</v>
      </c>
      <c r="E160" s="493">
        <f>SUM(Daman:Diu!E160)</f>
        <v>0</v>
      </c>
      <c r="F160" s="20">
        <f>SUM(Daman:Diu!F160)</f>
        <v>0</v>
      </c>
      <c r="G160" s="240"/>
      <c r="H160" s="399"/>
      <c r="I160" s="4">
        <f>SUM(Daman:Diu!I160)</f>
        <v>0</v>
      </c>
      <c r="J160" s="20">
        <f>SUM(Daman:Diu!J160)</f>
        <v>0</v>
      </c>
      <c r="K160" s="4">
        <f>SUM(Daman:Diu!K160)</f>
        <v>0</v>
      </c>
      <c r="L160" s="238">
        <f>SUM(Daman:Diu!L160)</f>
        <v>0</v>
      </c>
      <c r="M160" s="4">
        <f>SUM(Daman:Diu!M160)</f>
        <v>0</v>
      </c>
      <c r="N160" s="238">
        <f>SUM(Daman:Diu!N160)</f>
        <v>0</v>
      </c>
      <c r="O160" s="395"/>
      <c r="P160" s="195">
        <f>SUM(Daman:Diu!P160)</f>
        <v>0</v>
      </c>
      <c r="Q160" s="262">
        <f>SUM(Daman:Diu!Q160)</f>
        <v>0</v>
      </c>
      <c r="R160" s="5">
        <f>SUM(Daman:Diu!R160)</f>
        <v>0</v>
      </c>
      <c r="S160" s="20">
        <f>SUM(Daman:Diu!S160)</f>
        <v>0</v>
      </c>
      <c r="T160" s="4">
        <f>SUM(Daman:Diu!T160)</f>
        <v>0</v>
      </c>
      <c r="U160" s="238">
        <f>SUM(Daman:Diu!U160)</f>
        <v>0</v>
      </c>
      <c r="V160" s="4">
        <f>SUM(Daman:Diu!V160)</f>
        <v>0</v>
      </c>
      <c r="W160" s="238">
        <f>SUM(Daman:Diu!W160)</f>
        <v>0</v>
      </c>
      <c r="X160" s="395"/>
      <c r="Y160" s="4">
        <f>SUM(Daman:Diu!Y160)</f>
        <v>0</v>
      </c>
      <c r="Z160" s="238">
        <f>SUM(Daman:Diu!Z160)</f>
        <v>0</v>
      </c>
      <c r="AA160" s="4">
        <f>SUM(Daman:Diu!AA160)</f>
        <v>0</v>
      </c>
      <c r="AB160" s="238">
        <f>SUM(Daman:Diu!AB160)</f>
        <v>0</v>
      </c>
      <c r="AC160" s="1"/>
    </row>
    <row r="161" spans="1:32">
      <c r="A161" s="32"/>
      <c r="B161" s="4" t="s">
        <v>112</v>
      </c>
      <c r="C161" s="493">
        <f>SUM(Daman:Diu!C161)</f>
        <v>0</v>
      </c>
      <c r="D161" s="20">
        <f>SUM(Daman:Diu!D161)</f>
        <v>0</v>
      </c>
      <c r="E161" s="493">
        <f>SUM(Daman:Diu!E161)</f>
        <v>0</v>
      </c>
      <c r="F161" s="20">
        <f>SUM(Daman:Diu!F161)</f>
        <v>0</v>
      </c>
      <c r="G161" s="241"/>
      <c r="H161" s="238"/>
      <c r="I161" s="4">
        <f>SUM(Daman:Diu!I161)</f>
        <v>0</v>
      </c>
      <c r="J161" s="20">
        <f>SUM(Daman:Diu!J161)</f>
        <v>0</v>
      </c>
      <c r="K161" s="4">
        <f>SUM(Daman:Diu!K161)</f>
        <v>0</v>
      </c>
      <c r="L161" s="238">
        <f>SUM(Daman:Diu!L161)</f>
        <v>0</v>
      </c>
      <c r="M161" s="4">
        <f>SUM(Daman:Diu!M161)</f>
        <v>0</v>
      </c>
      <c r="N161" s="238">
        <f>SUM(Daman:Diu!N161)</f>
        <v>0</v>
      </c>
      <c r="O161" s="385">
        <v>0.2</v>
      </c>
      <c r="P161" s="195">
        <f>SUM(Daman:Diu!P161)</f>
        <v>0</v>
      </c>
      <c r="Q161" s="262">
        <f>SUM(Daman:Diu!Q161)</f>
        <v>0</v>
      </c>
      <c r="R161" s="5">
        <f>SUM(Daman:Diu!R161)</f>
        <v>0</v>
      </c>
      <c r="S161" s="20">
        <f>SUM(Daman:Diu!S161)</f>
        <v>0</v>
      </c>
      <c r="T161" s="4">
        <f>SUM(Daman:Diu!T161)</f>
        <v>0</v>
      </c>
      <c r="U161" s="238">
        <f>SUM(Daman:Diu!U161)</f>
        <v>0</v>
      </c>
      <c r="V161" s="4">
        <f>SUM(Daman:Diu!V161)</f>
        <v>0</v>
      </c>
      <c r="W161" s="238">
        <f>SUM(Daman:Diu!W161)</f>
        <v>0</v>
      </c>
      <c r="X161" s="385">
        <v>0.2</v>
      </c>
      <c r="Y161" s="4">
        <f>SUM(Daman:Diu!Y161)</f>
        <v>0</v>
      </c>
      <c r="Z161" s="238">
        <f>SUM(Daman:Diu!Z161)</f>
        <v>0</v>
      </c>
      <c r="AA161" s="4">
        <f>SUM(Daman:Diu!AA161)</f>
        <v>0</v>
      </c>
      <c r="AB161" s="238">
        <f>SUM(Daman:Diu!AB161)</f>
        <v>0</v>
      </c>
      <c r="AC161" s="4"/>
    </row>
    <row r="162" spans="1:32">
      <c r="A162" s="32"/>
      <c r="B162" s="4" t="s">
        <v>113</v>
      </c>
      <c r="C162" s="493">
        <f>SUM(Daman:Diu!C162)</f>
        <v>0</v>
      </c>
      <c r="D162" s="20">
        <f>SUM(Daman:Diu!D162)</f>
        <v>0</v>
      </c>
      <c r="E162" s="493">
        <f>SUM(Daman:Diu!E162)</f>
        <v>0</v>
      </c>
      <c r="F162" s="20">
        <f>SUM(Daman:Diu!F162)</f>
        <v>0</v>
      </c>
      <c r="G162" s="241"/>
      <c r="H162" s="238"/>
      <c r="I162" s="4">
        <f>SUM(Daman:Diu!I162)</f>
        <v>0</v>
      </c>
      <c r="J162" s="20">
        <f>SUM(Daman:Diu!J162)</f>
        <v>0</v>
      </c>
      <c r="K162" s="4">
        <f>SUM(Daman:Diu!K162)</f>
        <v>0</v>
      </c>
      <c r="L162" s="238">
        <f>SUM(Daman:Diu!L162)</f>
        <v>0</v>
      </c>
      <c r="M162" s="4">
        <f>SUM(Daman:Diu!M162)</f>
        <v>0</v>
      </c>
      <c r="N162" s="238">
        <f>SUM(Daman:Diu!N162)</f>
        <v>0</v>
      </c>
      <c r="O162" s="385">
        <f>0.2/12*9</f>
        <v>0.15</v>
      </c>
      <c r="P162" s="195">
        <f>SUM(Daman:Diu!P162)</f>
        <v>0</v>
      </c>
      <c r="Q162" s="262">
        <f>SUM(Daman:Diu!Q162)</f>
        <v>0</v>
      </c>
      <c r="R162" s="5">
        <f>SUM(Daman:Diu!R162)</f>
        <v>0</v>
      </c>
      <c r="S162" s="20">
        <f>SUM(Daman:Diu!S162)</f>
        <v>0</v>
      </c>
      <c r="T162" s="4">
        <f>SUM(Daman:Diu!T162)</f>
        <v>0</v>
      </c>
      <c r="U162" s="238">
        <f>SUM(Daman:Diu!U162)</f>
        <v>0</v>
      </c>
      <c r="V162" s="4">
        <f>SUM(Daman:Diu!V162)</f>
        <v>0</v>
      </c>
      <c r="W162" s="238">
        <f>SUM(Daman:Diu!W162)</f>
        <v>0</v>
      </c>
      <c r="X162" s="385">
        <f>0.2/12*9</f>
        <v>0.15</v>
      </c>
      <c r="Y162" s="4">
        <f>SUM(Daman:Diu!Y162)</f>
        <v>0</v>
      </c>
      <c r="Z162" s="238">
        <f>SUM(Daman:Diu!Z162)</f>
        <v>0</v>
      </c>
      <c r="AA162" s="4">
        <f>SUM(Daman:Diu!AA162)</f>
        <v>0</v>
      </c>
      <c r="AB162" s="238">
        <f>SUM(Daman:Diu!AB162)</f>
        <v>0</v>
      </c>
      <c r="AC162" s="4"/>
    </row>
    <row r="163" spans="1:32">
      <c r="A163" s="32"/>
      <c r="B163" s="4" t="s">
        <v>114</v>
      </c>
      <c r="C163" s="493">
        <f>SUM(Daman:Diu!C163)</f>
        <v>0</v>
      </c>
      <c r="D163" s="20">
        <f>SUM(Daman:Diu!D163)</f>
        <v>0</v>
      </c>
      <c r="E163" s="493">
        <f>SUM(Daman:Diu!E163)</f>
        <v>0</v>
      </c>
      <c r="F163" s="20">
        <f>SUM(Daman:Diu!F163)</f>
        <v>0</v>
      </c>
      <c r="G163" s="241"/>
      <c r="H163" s="238"/>
      <c r="I163" s="4">
        <f>SUM(Daman:Diu!I163)</f>
        <v>0</v>
      </c>
      <c r="J163" s="20">
        <f>SUM(Daman:Diu!J163)</f>
        <v>0</v>
      </c>
      <c r="K163" s="4">
        <f>SUM(Daman:Diu!K163)</f>
        <v>0</v>
      </c>
      <c r="L163" s="238">
        <f>SUM(Daman:Diu!L163)</f>
        <v>0</v>
      </c>
      <c r="M163" s="4">
        <f>SUM(Daman:Diu!M163)</f>
        <v>0</v>
      </c>
      <c r="N163" s="238">
        <f>SUM(Daman:Diu!N163)</f>
        <v>0</v>
      </c>
      <c r="O163" s="385">
        <f>0.2/12*6</f>
        <v>0.1</v>
      </c>
      <c r="P163" s="195">
        <f>SUM(Daman:Diu!P163)</f>
        <v>0</v>
      </c>
      <c r="Q163" s="262">
        <f>SUM(Daman:Diu!Q163)</f>
        <v>0</v>
      </c>
      <c r="R163" s="5">
        <f>SUM(Daman:Diu!R163)</f>
        <v>0</v>
      </c>
      <c r="S163" s="20">
        <f>SUM(Daman:Diu!S163)</f>
        <v>0</v>
      </c>
      <c r="T163" s="4">
        <f>SUM(Daman:Diu!T163)</f>
        <v>0</v>
      </c>
      <c r="U163" s="238">
        <f>SUM(Daman:Diu!U163)</f>
        <v>0</v>
      </c>
      <c r="V163" s="4">
        <f>SUM(Daman:Diu!V163)</f>
        <v>0</v>
      </c>
      <c r="W163" s="238">
        <f>SUM(Daman:Diu!W163)</f>
        <v>0</v>
      </c>
      <c r="X163" s="385">
        <f>0.2/12*6</f>
        <v>0.1</v>
      </c>
      <c r="Y163" s="4">
        <f>SUM(Daman:Diu!Y163)</f>
        <v>0</v>
      </c>
      <c r="Z163" s="238">
        <f>SUM(Daman:Diu!Z163)</f>
        <v>0</v>
      </c>
      <c r="AA163" s="4">
        <f>SUM(Daman:Diu!AA163)</f>
        <v>0</v>
      </c>
      <c r="AB163" s="238">
        <f>SUM(Daman:Diu!AB163)</f>
        <v>0</v>
      </c>
      <c r="AC163" s="4"/>
    </row>
    <row r="164" spans="1:32">
      <c r="A164" s="32"/>
      <c r="B164" s="4" t="s">
        <v>115</v>
      </c>
      <c r="C164" s="493">
        <f>SUM(Daman:Diu!C164)</f>
        <v>0</v>
      </c>
      <c r="D164" s="20">
        <f>SUM(Daman:Diu!D164)</f>
        <v>0</v>
      </c>
      <c r="E164" s="493">
        <f>SUM(Daman:Diu!E164)</f>
        <v>0</v>
      </c>
      <c r="F164" s="20">
        <f>SUM(Daman:Diu!F164)</f>
        <v>0</v>
      </c>
      <c r="G164" s="241"/>
      <c r="H164" s="238"/>
      <c r="I164" s="4">
        <f>SUM(Daman:Diu!I164)</f>
        <v>0</v>
      </c>
      <c r="J164" s="20">
        <f>SUM(Daman:Diu!J164)</f>
        <v>0</v>
      </c>
      <c r="K164" s="4">
        <f>SUM(Daman:Diu!K164)</f>
        <v>0</v>
      </c>
      <c r="L164" s="238">
        <f>SUM(Daman:Diu!L164)</f>
        <v>0</v>
      </c>
      <c r="M164" s="4">
        <f>SUM(Daman:Diu!M164)</f>
        <v>0</v>
      </c>
      <c r="N164" s="238">
        <f>SUM(Daman:Diu!N164)</f>
        <v>0</v>
      </c>
      <c r="O164" s="385">
        <v>0.05</v>
      </c>
      <c r="P164" s="195">
        <f>SUM(Daman:Diu!P164)</f>
        <v>0</v>
      </c>
      <c r="Q164" s="262">
        <f>SUM(Daman:Diu!Q164)</f>
        <v>0</v>
      </c>
      <c r="R164" s="5">
        <f>SUM(Daman:Diu!R164)</f>
        <v>0</v>
      </c>
      <c r="S164" s="20">
        <f>SUM(Daman:Diu!S164)</f>
        <v>0</v>
      </c>
      <c r="T164" s="4">
        <f>SUM(Daman:Diu!T164)</f>
        <v>0</v>
      </c>
      <c r="U164" s="238">
        <f>SUM(Daman:Diu!U164)</f>
        <v>0</v>
      </c>
      <c r="V164" s="4">
        <f>SUM(Daman:Diu!V164)</f>
        <v>0</v>
      </c>
      <c r="W164" s="238">
        <f>SUM(Daman:Diu!W164)</f>
        <v>0</v>
      </c>
      <c r="X164" s="385">
        <v>0.05</v>
      </c>
      <c r="Y164" s="4">
        <f>SUM(Daman:Diu!Y164)</f>
        <v>0</v>
      </c>
      <c r="Z164" s="238">
        <f>SUM(Daman:Diu!Z164)</f>
        <v>0</v>
      </c>
      <c r="AA164" s="4">
        <f>SUM(Daman:Diu!AA164)</f>
        <v>0</v>
      </c>
      <c r="AB164" s="238">
        <f>SUM(Daman:Diu!AB164)</f>
        <v>0</v>
      </c>
      <c r="AC164" s="4"/>
    </row>
    <row r="165" spans="1:32" s="278" customFormat="1">
      <c r="A165" s="270"/>
      <c r="B165" s="306" t="s">
        <v>107</v>
      </c>
      <c r="C165" s="493">
        <f>SUM(Daman:Diu!C165)</f>
        <v>0</v>
      </c>
      <c r="D165" s="20">
        <f>SUM(Daman:Diu!D165)</f>
        <v>0</v>
      </c>
      <c r="E165" s="493">
        <f>SUM(Daman:Diu!E165)</f>
        <v>0</v>
      </c>
      <c r="F165" s="20">
        <f>SUM(Daman:Diu!F165)</f>
        <v>0</v>
      </c>
      <c r="G165" s="307"/>
      <c r="H165" s="354"/>
      <c r="I165" s="274">
        <f>SUM(Daman:Diu!I165)</f>
        <v>0</v>
      </c>
      <c r="J165" s="273">
        <f>SUM(Daman:Diu!J165)</f>
        <v>0</v>
      </c>
      <c r="K165" s="274">
        <f>SUM(Daman:Diu!K165)</f>
        <v>0</v>
      </c>
      <c r="L165" s="275">
        <f>SUM(Daman:Diu!L165)</f>
        <v>0</v>
      </c>
      <c r="M165" s="274">
        <f>SUM(Daman:Diu!M165)</f>
        <v>0</v>
      </c>
      <c r="N165" s="275">
        <f>SUM(Daman:Diu!N165)</f>
        <v>0</v>
      </c>
      <c r="O165" s="394"/>
      <c r="P165" s="277">
        <f>SUM(Daman:Diu!P165)</f>
        <v>0</v>
      </c>
      <c r="Q165" s="270">
        <f>SUM(Daman:Diu!Q165)</f>
        <v>0</v>
      </c>
      <c r="R165" s="272">
        <f>SUM(Daman:Diu!R165)</f>
        <v>0</v>
      </c>
      <c r="S165" s="273">
        <f>SUM(Daman:Diu!S165)</f>
        <v>0</v>
      </c>
      <c r="T165" s="274">
        <f>SUM(Daman:Diu!T165)</f>
        <v>0</v>
      </c>
      <c r="U165" s="275">
        <f>SUM(Daman:Diu!U165)</f>
        <v>0</v>
      </c>
      <c r="V165" s="274">
        <f>SUM(Daman:Diu!V165)</f>
        <v>0</v>
      </c>
      <c r="W165" s="275">
        <f>SUM(Daman:Diu!W165)</f>
        <v>0</v>
      </c>
      <c r="X165" s="394"/>
      <c r="Y165" s="274">
        <f>SUM(Daman:Diu!Y165)</f>
        <v>0</v>
      </c>
      <c r="Z165" s="275">
        <f>SUM(Daman:Diu!Z165)</f>
        <v>0</v>
      </c>
      <c r="AA165" s="274">
        <f>SUM(Daman:Diu!AA165)</f>
        <v>0</v>
      </c>
      <c r="AB165" s="275">
        <f>SUM(Daman:Diu!AB165)</f>
        <v>0</v>
      </c>
      <c r="AC165" s="306"/>
    </row>
    <row r="166" spans="1:32">
      <c r="A166" s="32">
        <v>6.03</v>
      </c>
      <c r="B166" s="1" t="s">
        <v>117</v>
      </c>
      <c r="C166" s="493">
        <f>SUM(Daman:Diu!C166)</f>
        <v>0</v>
      </c>
      <c r="D166" s="20">
        <f>SUM(Daman:Diu!D166)</f>
        <v>0</v>
      </c>
      <c r="E166" s="493">
        <f>SUM(Daman:Diu!E166)</f>
        <v>0</v>
      </c>
      <c r="F166" s="20">
        <f>SUM(Daman:Diu!F166)</f>
        <v>0</v>
      </c>
      <c r="G166" s="240"/>
      <c r="H166" s="399"/>
      <c r="I166" s="4">
        <f>SUM(Daman:Diu!I166)</f>
        <v>0</v>
      </c>
      <c r="J166" s="20">
        <f>SUM(Daman:Diu!J166)</f>
        <v>0</v>
      </c>
      <c r="K166" s="4">
        <f>SUM(Daman:Diu!K166)</f>
        <v>0</v>
      </c>
      <c r="L166" s="238">
        <f>SUM(Daman:Diu!L166)</f>
        <v>0</v>
      </c>
      <c r="M166" s="4">
        <f>SUM(Daman:Diu!M166)</f>
        <v>0</v>
      </c>
      <c r="N166" s="238">
        <f>SUM(Daman:Diu!N166)</f>
        <v>0</v>
      </c>
      <c r="O166" s="395"/>
      <c r="P166" s="195">
        <f>SUM(Daman:Diu!P166)</f>
        <v>0</v>
      </c>
      <c r="Q166" s="262">
        <f>SUM(Daman:Diu!Q166)</f>
        <v>0</v>
      </c>
      <c r="R166" s="5">
        <f>SUM(Daman:Diu!R166)</f>
        <v>0</v>
      </c>
      <c r="S166" s="20">
        <f>SUM(Daman:Diu!S166)</f>
        <v>0</v>
      </c>
      <c r="T166" s="4">
        <f>SUM(Daman:Diu!T166)</f>
        <v>0</v>
      </c>
      <c r="U166" s="238">
        <f>SUM(Daman:Diu!U166)</f>
        <v>0</v>
      </c>
      <c r="V166" s="4">
        <f>SUM(Daman:Diu!V166)</f>
        <v>0</v>
      </c>
      <c r="W166" s="238">
        <f>SUM(Daman:Diu!W166)</f>
        <v>0</v>
      </c>
      <c r="X166" s="395"/>
      <c r="Y166" s="4">
        <f>SUM(Daman:Diu!Y166)</f>
        <v>0</v>
      </c>
      <c r="Z166" s="238">
        <f>SUM(Daman:Diu!Z166)</f>
        <v>0</v>
      </c>
      <c r="AA166" s="4">
        <f>SUM(Daman:Diu!AA166)</f>
        <v>0</v>
      </c>
      <c r="AB166" s="238">
        <f>SUM(Daman:Diu!AB166)</f>
        <v>0</v>
      </c>
      <c r="AC166" s="1"/>
    </row>
    <row r="167" spans="1:32" s="505" customFormat="1" ht="28.5" customHeight="1">
      <c r="A167" s="497"/>
      <c r="B167" s="473" t="s">
        <v>112</v>
      </c>
      <c r="C167" s="498">
        <f>SUM(Daman:Diu!C167)</f>
        <v>25</v>
      </c>
      <c r="D167" s="499">
        <f>SUM(Daman:Diu!D167)</f>
        <v>1.5</v>
      </c>
      <c r="E167" s="498">
        <f>SUM(Daman:Diu!E167)</f>
        <v>25</v>
      </c>
      <c r="F167" s="499">
        <f>SUM(Daman:Diu!F167)</f>
        <v>0.05</v>
      </c>
      <c r="G167" s="500">
        <f>E167/C167%</f>
        <v>100</v>
      </c>
      <c r="H167" s="497">
        <f>F167/D167%</f>
        <v>3.3333333333333335</v>
      </c>
      <c r="I167" s="473">
        <f>SUM(Daman:Diu!I167)</f>
        <v>0</v>
      </c>
      <c r="J167" s="499">
        <f>SUM(Daman:Diu!J167)</f>
        <v>1.45</v>
      </c>
      <c r="K167" s="473">
        <f>SUM(Daman:Diu!K167)</f>
        <v>0</v>
      </c>
      <c r="L167" s="501">
        <f>SUM(Daman:Diu!L167)</f>
        <v>1</v>
      </c>
      <c r="M167" s="473">
        <f>SUM(Daman:Diu!M167)</f>
        <v>0</v>
      </c>
      <c r="N167" s="501">
        <f>SUM(Daman:Diu!N167)</f>
        <v>0</v>
      </c>
      <c r="O167" s="502">
        <v>0.06</v>
      </c>
      <c r="P167" s="503">
        <f>SUM(Daman:Diu!P167)</f>
        <v>50</v>
      </c>
      <c r="Q167" s="497">
        <f>SUM(Daman:Diu!Q167)</f>
        <v>3</v>
      </c>
      <c r="R167" s="498">
        <f>SUM(Daman:Diu!R167)</f>
        <v>50</v>
      </c>
      <c r="S167" s="499">
        <f>SUM(Daman:Diu!S167)</f>
        <v>4</v>
      </c>
      <c r="T167" s="473">
        <f>SUM(Daman:Diu!T167)</f>
        <v>0</v>
      </c>
      <c r="U167" s="501">
        <f>SUM(Daman:Diu!U167)</f>
        <v>1</v>
      </c>
      <c r="V167" s="473">
        <f>SUM(Daman:Diu!V167)</f>
        <v>0</v>
      </c>
      <c r="W167" s="501">
        <f>SUM(Daman:Diu!W167)</f>
        <v>0</v>
      </c>
      <c r="X167" s="502">
        <v>0.06</v>
      </c>
      <c r="Y167" s="473">
        <f>SUM(Daman:Diu!Y167)</f>
        <v>50</v>
      </c>
      <c r="Z167" s="501">
        <f>SUM(Daman:Diu!Z167)</f>
        <v>3</v>
      </c>
      <c r="AA167" s="473">
        <f>SUM(Daman:Diu!AA167)</f>
        <v>50</v>
      </c>
      <c r="AB167" s="501">
        <f>SUM(Daman:Diu!AB167)</f>
        <v>4</v>
      </c>
      <c r="AC167" s="589" t="s">
        <v>319</v>
      </c>
      <c r="AD167" s="504">
        <f>SUM(Daman:Diu!AB167)</f>
        <v>4</v>
      </c>
      <c r="AE167" s="504">
        <f>U167+Z167</f>
        <v>4</v>
      </c>
      <c r="AF167" s="504">
        <f>AB167-AE167</f>
        <v>0</v>
      </c>
    </row>
    <row r="168" spans="1:32" s="505" customFormat="1">
      <c r="A168" s="497"/>
      <c r="B168" s="473" t="s">
        <v>113</v>
      </c>
      <c r="C168" s="498">
        <f>SUM(Daman:Diu!C168)</f>
        <v>31</v>
      </c>
      <c r="D168" s="499">
        <f>SUM(Daman:Diu!D168)</f>
        <v>1.395</v>
      </c>
      <c r="E168" s="498">
        <f>SUM(Daman:Diu!E168)</f>
        <v>31</v>
      </c>
      <c r="F168" s="499">
        <f>SUM(Daman:Diu!F168)</f>
        <v>0.13</v>
      </c>
      <c r="G168" s="500">
        <f t="shared" ref="G168:H171" si="9">E168/C168%</f>
        <v>100</v>
      </c>
      <c r="H168" s="497">
        <f t="shared" si="9"/>
        <v>9.3189964157706093</v>
      </c>
      <c r="I168" s="473">
        <f>SUM(Daman:Diu!I168)</f>
        <v>0</v>
      </c>
      <c r="J168" s="499">
        <f>SUM(Daman:Diu!J168)</f>
        <v>1.2650000000000001</v>
      </c>
      <c r="K168" s="473">
        <f>SUM(Daman:Diu!K168)</f>
        <v>0</v>
      </c>
      <c r="L168" s="501">
        <f>SUM(Daman:Diu!L168)</f>
        <v>0.9</v>
      </c>
      <c r="M168" s="473">
        <f>SUM(Daman:Diu!M168)</f>
        <v>0</v>
      </c>
      <c r="N168" s="501">
        <f>SUM(Daman:Diu!N168)</f>
        <v>0</v>
      </c>
      <c r="O168" s="502">
        <f>0.06/12*9</f>
        <v>4.4999999999999998E-2</v>
      </c>
      <c r="P168" s="503">
        <f>SUM(Daman:Diu!P168)</f>
        <v>84</v>
      </c>
      <c r="Q168" s="497">
        <f>SUM(Daman:Diu!Q168)</f>
        <v>3.78</v>
      </c>
      <c r="R168" s="498">
        <f>SUM(Daman:Diu!R168)</f>
        <v>84</v>
      </c>
      <c r="S168" s="499">
        <f>SUM(Daman:Diu!S168)</f>
        <v>4.68</v>
      </c>
      <c r="T168" s="473">
        <f>SUM(Daman:Diu!T168)</f>
        <v>0</v>
      </c>
      <c r="U168" s="501">
        <f>SUM(Daman:Diu!U168)</f>
        <v>0.9</v>
      </c>
      <c r="V168" s="473">
        <f>SUM(Daman:Diu!V168)</f>
        <v>0</v>
      </c>
      <c r="W168" s="501">
        <f>SUM(Daman:Diu!W168)</f>
        <v>0</v>
      </c>
      <c r="X168" s="502">
        <f>0.06/12*9</f>
        <v>4.4999999999999998E-2</v>
      </c>
      <c r="Y168" s="473">
        <f>SUM(Daman:Diu!Y168)</f>
        <v>84</v>
      </c>
      <c r="Z168" s="501">
        <f>SUM(Daman:Diu!Z168)</f>
        <v>3.78</v>
      </c>
      <c r="AA168" s="473">
        <f>SUM(Daman:Diu!AA168)</f>
        <v>84</v>
      </c>
      <c r="AB168" s="501">
        <f>SUM(Daman:Diu!AB168)</f>
        <v>4.68</v>
      </c>
      <c r="AC168" s="590"/>
      <c r="AD168" s="504">
        <f>SUM(Daman:Diu!AB168)</f>
        <v>4.68</v>
      </c>
      <c r="AE168" s="504">
        <f t="shared" ref="AE168:AE231" si="10">U168+Z168</f>
        <v>4.68</v>
      </c>
      <c r="AF168" s="504">
        <f t="shared" ref="AF168:AF231" si="11">AB168-AE168</f>
        <v>0</v>
      </c>
    </row>
    <row r="169" spans="1:32" s="505" customFormat="1">
      <c r="A169" s="497"/>
      <c r="B169" s="473" t="s">
        <v>114</v>
      </c>
      <c r="C169" s="498">
        <f>SUM(Daman:Diu!C169)</f>
        <v>65</v>
      </c>
      <c r="D169" s="499">
        <f>SUM(Daman:Diu!D169)</f>
        <v>1.95</v>
      </c>
      <c r="E169" s="498">
        <f>SUM(Daman:Diu!E169)</f>
        <v>65</v>
      </c>
      <c r="F169" s="499">
        <f>SUM(Daman:Diu!F169)</f>
        <v>1.95</v>
      </c>
      <c r="G169" s="500">
        <f t="shared" si="9"/>
        <v>100</v>
      </c>
      <c r="H169" s="497">
        <f t="shared" si="9"/>
        <v>100</v>
      </c>
      <c r="I169" s="473">
        <f>SUM(Daman:Diu!I169)</f>
        <v>0</v>
      </c>
      <c r="J169" s="499">
        <f>SUM(Daman:Diu!J169)</f>
        <v>0</v>
      </c>
      <c r="K169" s="473">
        <f>SUM(Daman:Diu!K169)</f>
        <v>0</v>
      </c>
      <c r="L169" s="501">
        <f>SUM(Daman:Diu!L169)</f>
        <v>0</v>
      </c>
      <c r="M169" s="473">
        <f>SUM(Daman:Diu!M169)</f>
        <v>0</v>
      </c>
      <c r="N169" s="501">
        <f>SUM(Daman:Diu!N169)</f>
        <v>0</v>
      </c>
      <c r="O169" s="502">
        <f>0.06/12*6</f>
        <v>0.03</v>
      </c>
      <c r="P169" s="503">
        <f>SUM(Daman:Diu!P169)</f>
        <v>0</v>
      </c>
      <c r="Q169" s="497">
        <f>SUM(Daman:Diu!Q169)</f>
        <v>0</v>
      </c>
      <c r="R169" s="498">
        <f>SUM(Daman:Diu!R169)</f>
        <v>0</v>
      </c>
      <c r="S169" s="499">
        <f>SUM(Daman:Diu!S169)</f>
        <v>0</v>
      </c>
      <c r="T169" s="473">
        <f>SUM(Daman:Diu!T169)</f>
        <v>0</v>
      </c>
      <c r="U169" s="501">
        <f>SUM(Daman:Diu!U169)</f>
        <v>0</v>
      </c>
      <c r="V169" s="473">
        <f>SUM(Daman:Diu!V169)</f>
        <v>0</v>
      </c>
      <c r="W169" s="501">
        <f>SUM(Daman:Diu!W169)</f>
        <v>0</v>
      </c>
      <c r="X169" s="502">
        <f>0.06/12*6</f>
        <v>0.03</v>
      </c>
      <c r="Y169" s="473">
        <f>SUM(Daman:Diu!Y169)</f>
        <v>0</v>
      </c>
      <c r="Z169" s="501">
        <f>SUM(Daman:Diu!Z169)</f>
        <v>0</v>
      </c>
      <c r="AA169" s="473">
        <f>SUM(Daman:Diu!AA169)</f>
        <v>0</v>
      </c>
      <c r="AB169" s="501">
        <f>SUM(Daman:Diu!AB169)</f>
        <v>0</v>
      </c>
      <c r="AC169" s="473"/>
      <c r="AD169" s="504">
        <f>SUM(Daman:Diu!AB169)</f>
        <v>0</v>
      </c>
      <c r="AE169" s="504">
        <f t="shared" si="10"/>
        <v>0</v>
      </c>
      <c r="AF169" s="504">
        <f t="shared" si="11"/>
        <v>0</v>
      </c>
    </row>
    <row r="170" spans="1:32">
      <c r="A170" s="32"/>
      <c r="B170" s="4" t="s">
        <v>115</v>
      </c>
      <c r="C170" s="493">
        <f>SUM(Daman:Diu!C170)</f>
        <v>105</v>
      </c>
      <c r="D170" s="20">
        <f>SUM(Daman:Diu!D170)</f>
        <v>1.575</v>
      </c>
      <c r="E170" s="493">
        <f>SUM(Daman:Diu!E170)</f>
        <v>105</v>
      </c>
      <c r="F170" s="20">
        <f>SUM(Daman:Diu!F170)</f>
        <v>1.575</v>
      </c>
      <c r="G170" s="3">
        <f t="shared" si="9"/>
        <v>100</v>
      </c>
      <c r="H170" s="262">
        <f t="shared" si="9"/>
        <v>100</v>
      </c>
      <c r="I170" s="4">
        <f>SUM(Daman:Diu!I170)</f>
        <v>0</v>
      </c>
      <c r="J170" s="20">
        <f>SUM(Daman:Diu!J170)</f>
        <v>0</v>
      </c>
      <c r="K170" s="4">
        <f>SUM(Daman:Diu!K170)</f>
        <v>0</v>
      </c>
      <c r="L170" s="238">
        <f>SUM(Daman:Diu!L170)</f>
        <v>0</v>
      </c>
      <c r="M170" s="4">
        <f>SUM(Daman:Diu!M170)</f>
        <v>0</v>
      </c>
      <c r="N170" s="238">
        <f>SUM(Daman:Diu!N170)</f>
        <v>0</v>
      </c>
      <c r="O170" s="385">
        <f>0.06/12*3</f>
        <v>1.4999999999999999E-2</v>
      </c>
      <c r="P170" s="195">
        <f>SUM(Daman:Diu!P170)</f>
        <v>0</v>
      </c>
      <c r="Q170" s="262">
        <f>SUM(Daman:Diu!Q170)</f>
        <v>0</v>
      </c>
      <c r="R170" s="5">
        <f>SUM(Daman:Diu!R170)</f>
        <v>0</v>
      </c>
      <c r="S170" s="20">
        <f>SUM(Daman:Diu!S170)</f>
        <v>0</v>
      </c>
      <c r="T170" s="4">
        <f>SUM(Daman:Diu!T170)</f>
        <v>0</v>
      </c>
      <c r="U170" s="238">
        <f>SUM(Daman:Diu!U170)</f>
        <v>0</v>
      </c>
      <c r="V170" s="4">
        <f>SUM(Daman:Diu!V170)</f>
        <v>0</v>
      </c>
      <c r="W170" s="238">
        <f>SUM(Daman:Diu!W170)</f>
        <v>0</v>
      </c>
      <c r="X170" s="385">
        <f>0.06/12*3</f>
        <v>1.4999999999999999E-2</v>
      </c>
      <c r="Y170" s="4">
        <f>SUM(Daman:Diu!Y170)</f>
        <v>0</v>
      </c>
      <c r="Z170" s="238">
        <f>SUM(Daman:Diu!Z170)</f>
        <v>0</v>
      </c>
      <c r="AA170" s="4">
        <f>SUM(Daman:Diu!AA170)</f>
        <v>0</v>
      </c>
      <c r="AB170" s="238">
        <f>SUM(Daman:Diu!AB170)</f>
        <v>0</v>
      </c>
      <c r="AC170" s="4"/>
      <c r="AD170" s="495">
        <f>SUM(Daman:Diu!AB170)</f>
        <v>0</v>
      </c>
      <c r="AE170" s="504">
        <f t="shared" si="10"/>
        <v>0</v>
      </c>
      <c r="AF170" s="504">
        <f t="shared" si="11"/>
        <v>0</v>
      </c>
    </row>
    <row r="171" spans="1:32" s="278" customFormat="1">
      <c r="A171" s="270"/>
      <c r="B171" s="306" t="s">
        <v>107</v>
      </c>
      <c r="C171" s="272">
        <f>SUM(Daman:Diu!C171)</f>
        <v>226</v>
      </c>
      <c r="D171" s="273">
        <f>SUM(Daman:Diu!D171)</f>
        <v>6.42</v>
      </c>
      <c r="E171" s="272">
        <f>SUM(Daman:Diu!E171)</f>
        <v>226</v>
      </c>
      <c r="F171" s="273">
        <f>SUM(Daman:Diu!F171)</f>
        <v>3.7050000000000001</v>
      </c>
      <c r="G171" s="323">
        <f t="shared" si="9"/>
        <v>100.00000000000001</v>
      </c>
      <c r="H171" s="270">
        <f t="shared" si="9"/>
        <v>57.710280373831786</v>
      </c>
      <c r="I171" s="274">
        <f>SUM(Daman:Diu!I171)</f>
        <v>0</v>
      </c>
      <c r="J171" s="273">
        <f>SUM(Daman:Diu!J171)</f>
        <v>2.7149999999999999</v>
      </c>
      <c r="K171" s="274">
        <f>SUM(Daman:Diu!K171)</f>
        <v>0</v>
      </c>
      <c r="L171" s="275">
        <f>SUM(Daman:Diu!L171)</f>
        <v>1.9</v>
      </c>
      <c r="M171" s="274">
        <f>SUM(Daman:Diu!M171)</f>
        <v>0</v>
      </c>
      <c r="N171" s="275">
        <f>SUM(Daman:Diu!N171)</f>
        <v>0</v>
      </c>
      <c r="O171" s="394">
        <f>SUM(O167:O170)</f>
        <v>0.15000000000000002</v>
      </c>
      <c r="P171" s="277">
        <f>SUM(Daman:Diu!P171)</f>
        <v>134</v>
      </c>
      <c r="Q171" s="270">
        <f>SUM(Daman:Diu!Q171)</f>
        <v>6.7799999999999994</v>
      </c>
      <c r="R171" s="272">
        <f>SUM(Daman:Diu!R171)</f>
        <v>134</v>
      </c>
      <c r="S171" s="273">
        <f>SUM(Daman:Diu!S171)</f>
        <v>8.68</v>
      </c>
      <c r="T171" s="274">
        <f>SUM(Daman:Diu!T171)</f>
        <v>0</v>
      </c>
      <c r="U171" s="275">
        <f>SUM(Daman:Diu!U171)</f>
        <v>1.9</v>
      </c>
      <c r="V171" s="274">
        <f>SUM(Daman:Diu!V171)</f>
        <v>0</v>
      </c>
      <c r="W171" s="275">
        <f>SUM(Daman:Diu!W171)</f>
        <v>0</v>
      </c>
      <c r="X171" s="394">
        <f>SUM(X167:X170)</f>
        <v>0.15000000000000002</v>
      </c>
      <c r="Y171" s="274">
        <f>SUM(Daman:Diu!Y171)</f>
        <v>134</v>
      </c>
      <c r="Z171" s="275">
        <f>SUM(Daman:Diu!Z171)</f>
        <v>6.7799999999999994</v>
      </c>
      <c r="AA171" s="274">
        <f>SUM(Daman:Diu!AA171)</f>
        <v>134</v>
      </c>
      <c r="AB171" s="275">
        <f>SUM(Daman:Diu!AB171)</f>
        <v>8.68</v>
      </c>
      <c r="AC171" s="306"/>
      <c r="AD171" s="496">
        <f>SUM(Daman:Diu!AB171)</f>
        <v>8.68</v>
      </c>
      <c r="AE171" s="504">
        <f t="shared" si="10"/>
        <v>8.68</v>
      </c>
      <c r="AF171" s="504">
        <f t="shared" si="11"/>
        <v>0</v>
      </c>
    </row>
    <row r="172" spans="1:32">
      <c r="A172" s="32">
        <v>6.04</v>
      </c>
      <c r="B172" s="1" t="s">
        <v>119</v>
      </c>
      <c r="C172" s="493">
        <f>SUM(Daman:Diu!C172)</f>
        <v>0</v>
      </c>
      <c r="D172" s="20">
        <f>SUM(Daman:Diu!D172)</f>
        <v>0</v>
      </c>
      <c r="E172" s="493">
        <f>SUM(Daman:Diu!E172)</f>
        <v>0</v>
      </c>
      <c r="F172" s="20">
        <f>SUM(Daman:Diu!F172)</f>
        <v>0</v>
      </c>
      <c r="G172" s="240"/>
      <c r="H172" s="399"/>
      <c r="I172" s="4">
        <f>SUM(Daman:Diu!I172)</f>
        <v>0</v>
      </c>
      <c r="J172" s="20">
        <f>SUM(Daman:Diu!J172)</f>
        <v>0</v>
      </c>
      <c r="K172" s="4">
        <f>SUM(Daman:Diu!K172)</f>
        <v>0</v>
      </c>
      <c r="L172" s="238">
        <f>SUM(Daman:Diu!L172)</f>
        <v>0</v>
      </c>
      <c r="M172" s="4">
        <f>SUM(Daman:Diu!M172)</f>
        <v>0</v>
      </c>
      <c r="N172" s="238">
        <f>SUM(Daman:Diu!N172)</f>
        <v>0</v>
      </c>
      <c r="O172" s="395"/>
      <c r="P172" s="195">
        <f>SUM(Daman:Diu!P172)</f>
        <v>0</v>
      </c>
      <c r="Q172" s="262">
        <f>SUM(Daman:Diu!Q172)</f>
        <v>0</v>
      </c>
      <c r="R172" s="5">
        <f>SUM(Daman:Diu!R172)</f>
        <v>0</v>
      </c>
      <c r="S172" s="20">
        <f>SUM(Daman:Diu!S172)</f>
        <v>0</v>
      </c>
      <c r="T172" s="4">
        <f>SUM(Daman:Diu!T172)</f>
        <v>0</v>
      </c>
      <c r="U172" s="238">
        <f>SUM(Daman:Diu!U172)</f>
        <v>0</v>
      </c>
      <c r="V172" s="4">
        <f>SUM(Daman:Diu!V172)</f>
        <v>0</v>
      </c>
      <c r="W172" s="238">
        <f>SUM(Daman:Diu!W172)</f>
        <v>0</v>
      </c>
      <c r="X172" s="395"/>
      <c r="Y172" s="4">
        <f>SUM(Daman:Diu!Y172)</f>
        <v>0</v>
      </c>
      <c r="Z172" s="238">
        <f>SUM(Daman:Diu!Z172)</f>
        <v>0</v>
      </c>
      <c r="AA172" s="4">
        <f>SUM(Daman:Diu!AA172)</f>
        <v>0</v>
      </c>
      <c r="AB172" s="238">
        <f>SUM(Daman:Diu!AB172)</f>
        <v>0</v>
      </c>
      <c r="AC172" s="1"/>
      <c r="AD172" s="495">
        <f>SUM(Daman:Diu!AB172)</f>
        <v>0</v>
      </c>
      <c r="AE172" s="504">
        <f t="shared" si="10"/>
        <v>0</v>
      </c>
      <c r="AF172" s="504">
        <f t="shared" si="11"/>
        <v>0</v>
      </c>
    </row>
    <row r="173" spans="1:32">
      <c r="A173" s="32"/>
      <c r="B173" s="4" t="s">
        <v>112</v>
      </c>
      <c r="C173" s="493">
        <f>SUM(Daman:Diu!C173)</f>
        <v>0</v>
      </c>
      <c r="D173" s="20">
        <f>SUM(Daman:Diu!D173)</f>
        <v>0</v>
      </c>
      <c r="E173" s="493">
        <f>SUM(Daman:Diu!E173)</f>
        <v>0</v>
      </c>
      <c r="F173" s="20">
        <f>SUM(Daman:Diu!F173)</f>
        <v>0</v>
      </c>
      <c r="G173" s="241"/>
      <c r="H173" s="238"/>
      <c r="I173" s="4">
        <f>SUM(Daman:Diu!I173)</f>
        <v>0</v>
      </c>
      <c r="J173" s="20">
        <f>SUM(Daman:Diu!J173)</f>
        <v>0</v>
      </c>
      <c r="K173" s="4">
        <f>SUM(Daman:Diu!K173)</f>
        <v>0</v>
      </c>
      <c r="L173" s="238">
        <f>SUM(Daman:Diu!L173)</f>
        <v>0</v>
      </c>
      <c r="M173" s="4">
        <f>SUM(Daman:Diu!M173)</f>
        <v>0</v>
      </c>
      <c r="N173" s="238">
        <f>SUM(Daman:Diu!N173)</f>
        <v>0</v>
      </c>
      <c r="O173" s="385">
        <f>0.06</f>
        <v>0.06</v>
      </c>
      <c r="P173" s="195">
        <f>SUM(Daman:Diu!P173)</f>
        <v>0</v>
      </c>
      <c r="Q173" s="262">
        <f>SUM(Daman:Diu!Q173)</f>
        <v>0</v>
      </c>
      <c r="R173" s="5">
        <f>SUM(Daman:Diu!R173)</f>
        <v>0</v>
      </c>
      <c r="S173" s="20">
        <f>SUM(Daman:Diu!S173)</f>
        <v>0</v>
      </c>
      <c r="T173" s="4">
        <f>SUM(Daman:Diu!T173)</f>
        <v>0</v>
      </c>
      <c r="U173" s="238">
        <f>SUM(Daman:Diu!U173)</f>
        <v>0</v>
      </c>
      <c r="V173" s="4">
        <f>SUM(Daman:Diu!V173)</f>
        <v>0</v>
      </c>
      <c r="W173" s="238">
        <f>SUM(Daman:Diu!W173)</f>
        <v>0</v>
      </c>
      <c r="X173" s="385">
        <f>0.06</f>
        <v>0.06</v>
      </c>
      <c r="Y173" s="4">
        <f>SUM(Daman:Diu!Y173)</f>
        <v>0</v>
      </c>
      <c r="Z173" s="238">
        <f>SUM(Daman:Diu!Z173)</f>
        <v>0</v>
      </c>
      <c r="AA173" s="4">
        <f>SUM(Daman:Diu!AA173)</f>
        <v>0</v>
      </c>
      <c r="AB173" s="238">
        <f>SUM(Daman:Diu!AB173)</f>
        <v>0</v>
      </c>
      <c r="AC173" s="4"/>
      <c r="AD173" s="495">
        <f>SUM(Daman:Diu!AB173)</f>
        <v>0</v>
      </c>
      <c r="AE173" s="504">
        <f t="shared" si="10"/>
        <v>0</v>
      </c>
      <c r="AF173" s="504">
        <f t="shared" si="11"/>
        <v>0</v>
      </c>
    </row>
    <row r="174" spans="1:32">
      <c r="A174" s="32"/>
      <c r="B174" s="4" t="s">
        <v>113</v>
      </c>
      <c r="C174" s="493">
        <f>SUM(Daman:Diu!C174)</f>
        <v>0</v>
      </c>
      <c r="D174" s="20">
        <f>SUM(Daman:Diu!D174)</f>
        <v>0</v>
      </c>
      <c r="E174" s="493">
        <f>SUM(Daman:Diu!E174)</f>
        <v>0</v>
      </c>
      <c r="F174" s="20">
        <f>SUM(Daman:Diu!F174)</f>
        <v>0</v>
      </c>
      <c r="G174" s="241"/>
      <c r="H174" s="238"/>
      <c r="I174" s="4">
        <f>SUM(Daman:Diu!I174)</f>
        <v>0</v>
      </c>
      <c r="J174" s="20">
        <f>SUM(Daman:Diu!J174)</f>
        <v>0</v>
      </c>
      <c r="K174" s="4">
        <f>SUM(Daman:Diu!K174)</f>
        <v>0</v>
      </c>
      <c r="L174" s="238">
        <f>SUM(Daman:Diu!L174)</f>
        <v>0</v>
      </c>
      <c r="M174" s="4">
        <f>SUM(Daman:Diu!M174)</f>
        <v>0</v>
      </c>
      <c r="N174" s="238">
        <f>SUM(Daman:Diu!N174)</f>
        <v>0</v>
      </c>
      <c r="O174" s="385">
        <f>0.06/12*9</f>
        <v>4.4999999999999998E-2</v>
      </c>
      <c r="P174" s="195">
        <f>SUM(Daman:Diu!P174)</f>
        <v>0</v>
      </c>
      <c r="Q174" s="262">
        <f>SUM(Daman:Diu!Q174)</f>
        <v>0</v>
      </c>
      <c r="R174" s="5">
        <f>SUM(Daman:Diu!R174)</f>
        <v>0</v>
      </c>
      <c r="S174" s="20">
        <f>SUM(Daman:Diu!S174)</f>
        <v>0</v>
      </c>
      <c r="T174" s="4">
        <f>SUM(Daman:Diu!T174)</f>
        <v>0</v>
      </c>
      <c r="U174" s="238">
        <f>SUM(Daman:Diu!U174)</f>
        <v>0</v>
      </c>
      <c r="V174" s="4">
        <f>SUM(Daman:Diu!V174)</f>
        <v>0</v>
      </c>
      <c r="W174" s="238">
        <f>SUM(Daman:Diu!W174)</f>
        <v>0</v>
      </c>
      <c r="X174" s="385">
        <f>0.06/12*9</f>
        <v>4.4999999999999998E-2</v>
      </c>
      <c r="Y174" s="4">
        <f>SUM(Daman:Diu!Y174)</f>
        <v>0</v>
      </c>
      <c r="Z174" s="238">
        <f>SUM(Daman:Diu!Z174)</f>
        <v>0</v>
      </c>
      <c r="AA174" s="4">
        <f>SUM(Daman:Diu!AA174)</f>
        <v>0</v>
      </c>
      <c r="AB174" s="238">
        <f>SUM(Daman:Diu!AB174)</f>
        <v>0</v>
      </c>
      <c r="AC174" s="4"/>
      <c r="AD174" s="495">
        <f>SUM(Daman:Diu!AB174)</f>
        <v>0</v>
      </c>
      <c r="AE174" s="504">
        <f t="shared" si="10"/>
        <v>0</v>
      </c>
      <c r="AF174" s="504">
        <f t="shared" si="11"/>
        <v>0</v>
      </c>
    </row>
    <row r="175" spans="1:32">
      <c r="A175" s="32"/>
      <c r="B175" s="4" t="s">
        <v>114</v>
      </c>
      <c r="C175" s="493">
        <f>SUM(Daman:Diu!C175)</f>
        <v>0</v>
      </c>
      <c r="D175" s="20">
        <f>SUM(Daman:Diu!D175)</f>
        <v>0</v>
      </c>
      <c r="E175" s="493">
        <f>SUM(Daman:Diu!E175)</f>
        <v>0</v>
      </c>
      <c r="F175" s="20">
        <f>SUM(Daman:Diu!F175)</f>
        <v>0</v>
      </c>
      <c r="G175" s="241"/>
      <c r="H175" s="238"/>
      <c r="I175" s="4">
        <f>SUM(Daman:Diu!I175)</f>
        <v>0</v>
      </c>
      <c r="J175" s="20">
        <f>SUM(Daman:Diu!J175)</f>
        <v>0</v>
      </c>
      <c r="K175" s="4">
        <f>SUM(Daman:Diu!K175)</f>
        <v>0</v>
      </c>
      <c r="L175" s="238">
        <f>SUM(Daman:Diu!L175)</f>
        <v>0</v>
      </c>
      <c r="M175" s="4">
        <f>SUM(Daman:Diu!M175)</f>
        <v>0</v>
      </c>
      <c r="N175" s="238">
        <f>SUM(Daman:Diu!N175)</f>
        <v>0</v>
      </c>
      <c r="O175" s="385">
        <f>0.06/12*6</f>
        <v>0.03</v>
      </c>
      <c r="P175" s="195">
        <f>SUM(Daman:Diu!P175)</f>
        <v>0</v>
      </c>
      <c r="Q175" s="262">
        <f>SUM(Daman:Diu!Q175)</f>
        <v>0</v>
      </c>
      <c r="R175" s="5">
        <f>SUM(Daman:Diu!R175)</f>
        <v>0</v>
      </c>
      <c r="S175" s="20">
        <f>SUM(Daman:Diu!S175)</f>
        <v>0</v>
      </c>
      <c r="T175" s="4">
        <f>SUM(Daman:Diu!T175)</f>
        <v>0</v>
      </c>
      <c r="U175" s="238">
        <f>SUM(Daman:Diu!U175)</f>
        <v>0</v>
      </c>
      <c r="V175" s="4">
        <f>SUM(Daman:Diu!V175)</f>
        <v>0</v>
      </c>
      <c r="W175" s="238">
        <f>SUM(Daman:Diu!W175)</f>
        <v>0</v>
      </c>
      <c r="X175" s="385">
        <f>0.06/12*6</f>
        <v>0.03</v>
      </c>
      <c r="Y175" s="4">
        <f>SUM(Daman:Diu!Y175)</f>
        <v>0</v>
      </c>
      <c r="Z175" s="238">
        <f>SUM(Daman:Diu!Z175)</f>
        <v>0</v>
      </c>
      <c r="AA175" s="4">
        <f>SUM(Daman:Diu!AA175)</f>
        <v>0</v>
      </c>
      <c r="AB175" s="238">
        <f>SUM(Daman:Diu!AB175)</f>
        <v>0</v>
      </c>
      <c r="AC175" s="4"/>
      <c r="AD175" s="495">
        <f>SUM(Daman:Diu!AB175)</f>
        <v>0</v>
      </c>
      <c r="AE175" s="504">
        <f t="shared" si="10"/>
        <v>0</v>
      </c>
      <c r="AF175" s="504">
        <f t="shared" si="11"/>
        <v>0</v>
      </c>
    </row>
    <row r="176" spans="1:32">
      <c r="A176" s="32"/>
      <c r="B176" s="4" t="s">
        <v>115</v>
      </c>
      <c r="C176" s="493">
        <f>SUM(Daman:Diu!C176)</f>
        <v>0</v>
      </c>
      <c r="D176" s="20">
        <f>SUM(Daman:Diu!D176)</f>
        <v>0</v>
      </c>
      <c r="E176" s="493">
        <f>SUM(Daman:Diu!E176)</f>
        <v>0</v>
      </c>
      <c r="F176" s="20">
        <f>SUM(Daman:Diu!F176)</f>
        <v>0</v>
      </c>
      <c r="G176" s="241"/>
      <c r="H176" s="238"/>
      <c r="I176" s="4">
        <f>SUM(Daman:Diu!I176)</f>
        <v>0</v>
      </c>
      <c r="J176" s="20">
        <f>SUM(Daman:Diu!J176)</f>
        <v>0</v>
      </c>
      <c r="K176" s="4">
        <f>SUM(Daman:Diu!K176)</f>
        <v>0</v>
      </c>
      <c r="L176" s="238">
        <f>SUM(Daman:Diu!L176)</f>
        <v>0</v>
      </c>
      <c r="M176" s="4">
        <f>SUM(Daman:Diu!M176)</f>
        <v>0</v>
      </c>
      <c r="N176" s="238">
        <f>SUM(Daman:Diu!N176)</f>
        <v>0</v>
      </c>
      <c r="O176" s="385">
        <f>0.06/12*3</f>
        <v>1.4999999999999999E-2</v>
      </c>
      <c r="P176" s="195">
        <f>SUM(Daman:Diu!P176)</f>
        <v>0</v>
      </c>
      <c r="Q176" s="262">
        <f>SUM(Daman:Diu!Q176)</f>
        <v>0</v>
      </c>
      <c r="R176" s="5">
        <f>SUM(Daman:Diu!R176)</f>
        <v>0</v>
      </c>
      <c r="S176" s="20">
        <f>SUM(Daman:Diu!S176)</f>
        <v>0</v>
      </c>
      <c r="T176" s="4">
        <f>SUM(Daman:Diu!T176)</f>
        <v>0</v>
      </c>
      <c r="U176" s="238">
        <f>SUM(Daman:Diu!U176)</f>
        <v>0</v>
      </c>
      <c r="V176" s="4">
        <f>SUM(Daman:Diu!V176)</f>
        <v>0</v>
      </c>
      <c r="W176" s="238">
        <f>SUM(Daman:Diu!W176)</f>
        <v>0</v>
      </c>
      <c r="X176" s="385">
        <f>0.06/12*3</f>
        <v>1.4999999999999999E-2</v>
      </c>
      <c r="Y176" s="4">
        <f>SUM(Daman:Diu!Y176)</f>
        <v>0</v>
      </c>
      <c r="Z176" s="238">
        <f>SUM(Daman:Diu!Z176)</f>
        <v>0</v>
      </c>
      <c r="AA176" s="4">
        <f>SUM(Daman:Diu!AA176)</f>
        <v>0</v>
      </c>
      <c r="AB176" s="238">
        <f>SUM(Daman:Diu!AB176)</f>
        <v>0</v>
      </c>
      <c r="AC176" s="4"/>
      <c r="AD176" s="495">
        <f>SUM(Daman:Diu!AB176)</f>
        <v>0</v>
      </c>
      <c r="AE176" s="504">
        <f t="shared" si="10"/>
        <v>0</v>
      </c>
      <c r="AF176" s="504">
        <f t="shared" si="11"/>
        <v>0</v>
      </c>
    </row>
    <row r="177" spans="1:32" s="278" customFormat="1">
      <c r="A177" s="270"/>
      <c r="B177" s="306" t="s">
        <v>107</v>
      </c>
      <c r="C177" s="493">
        <f>SUM(Daman:Diu!C177)</f>
        <v>0</v>
      </c>
      <c r="D177" s="20">
        <f>SUM(Daman:Diu!D177)</f>
        <v>0</v>
      </c>
      <c r="E177" s="493">
        <f>SUM(Daman:Diu!E177)</f>
        <v>0</v>
      </c>
      <c r="F177" s="20">
        <f>SUM(Daman:Diu!F177)</f>
        <v>0</v>
      </c>
      <c r="G177" s="307"/>
      <c r="H177" s="354"/>
      <c r="I177" s="274">
        <f>SUM(Daman:Diu!I177)</f>
        <v>0</v>
      </c>
      <c r="J177" s="273">
        <f>SUM(Daman:Diu!J177)</f>
        <v>0</v>
      </c>
      <c r="K177" s="274">
        <f>SUM(Daman:Diu!K177)</f>
        <v>0</v>
      </c>
      <c r="L177" s="275">
        <f>SUM(Daman:Diu!L177)</f>
        <v>0</v>
      </c>
      <c r="M177" s="274">
        <f>SUM(Daman:Diu!M177)</f>
        <v>0</v>
      </c>
      <c r="N177" s="275">
        <f>SUM(Daman:Diu!N177)</f>
        <v>0</v>
      </c>
      <c r="O177" s="394"/>
      <c r="P177" s="277">
        <f>SUM(Daman:Diu!P177)</f>
        <v>0</v>
      </c>
      <c r="Q177" s="270">
        <f>SUM(Daman:Diu!Q177)</f>
        <v>0</v>
      </c>
      <c r="R177" s="272">
        <f>SUM(Daman:Diu!R177)</f>
        <v>0</v>
      </c>
      <c r="S177" s="273">
        <f>SUM(Daman:Diu!S177)</f>
        <v>0</v>
      </c>
      <c r="T177" s="274">
        <f>SUM(Daman:Diu!T177)</f>
        <v>0</v>
      </c>
      <c r="U177" s="275">
        <f>SUM(Daman:Diu!U177)</f>
        <v>0</v>
      </c>
      <c r="V177" s="274">
        <f>SUM(Daman:Diu!V177)</f>
        <v>0</v>
      </c>
      <c r="W177" s="275">
        <f>SUM(Daman:Diu!W177)</f>
        <v>0</v>
      </c>
      <c r="X177" s="394"/>
      <c r="Y177" s="274">
        <f>SUM(Daman:Diu!Y177)</f>
        <v>0</v>
      </c>
      <c r="Z177" s="275">
        <f>SUM(Daman:Diu!Z177)</f>
        <v>0</v>
      </c>
      <c r="AA177" s="274">
        <f>SUM(Daman:Diu!AA177)</f>
        <v>0</v>
      </c>
      <c r="AB177" s="275">
        <f>SUM(Daman:Diu!AB177)</f>
        <v>0</v>
      </c>
      <c r="AC177" s="306"/>
      <c r="AD177" s="495">
        <f>SUM(Daman:Diu!AB177)</f>
        <v>0</v>
      </c>
      <c r="AE177" s="504">
        <f t="shared" si="10"/>
        <v>0</v>
      </c>
      <c r="AF177" s="504">
        <f t="shared" si="11"/>
        <v>0</v>
      </c>
    </row>
    <row r="178" spans="1:32">
      <c r="A178" s="32">
        <v>6.05</v>
      </c>
      <c r="B178" s="1" t="s">
        <v>120</v>
      </c>
      <c r="C178" s="493">
        <f>SUM(Daman:Diu!C178)</f>
        <v>0</v>
      </c>
      <c r="D178" s="20">
        <f>SUM(Daman:Diu!D178)</f>
        <v>0</v>
      </c>
      <c r="E178" s="493">
        <f>SUM(Daman:Diu!E178)</f>
        <v>0</v>
      </c>
      <c r="F178" s="20">
        <f>SUM(Daman:Diu!F178)</f>
        <v>0</v>
      </c>
      <c r="G178" s="240"/>
      <c r="H178" s="399"/>
      <c r="I178" s="4">
        <f>SUM(Daman:Diu!I178)</f>
        <v>0</v>
      </c>
      <c r="J178" s="20">
        <f>SUM(Daman:Diu!J178)</f>
        <v>0</v>
      </c>
      <c r="K178" s="4">
        <f>SUM(Daman:Diu!K178)</f>
        <v>0</v>
      </c>
      <c r="L178" s="238">
        <f>SUM(Daman:Diu!L178)</f>
        <v>0</v>
      </c>
      <c r="M178" s="4">
        <f>SUM(Daman:Diu!M178)</f>
        <v>0</v>
      </c>
      <c r="N178" s="238">
        <f>SUM(Daman:Diu!N178)</f>
        <v>0</v>
      </c>
      <c r="O178" s="395"/>
      <c r="P178" s="195">
        <f>SUM(Daman:Diu!P178)</f>
        <v>0</v>
      </c>
      <c r="Q178" s="262">
        <f>SUM(Daman:Diu!Q178)</f>
        <v>0</v>
      </c>
      <c r="R178" s="5">
        <f>SUM(Daman:Diu!R178)</f>
        <v>0</v>
      </c>
      <c r="S178" s="20">
        <f>SUM(Daman:Diu!S178)</f>
        <v>0</v>
      </c>
      <c r="T178" s="4">
        <f>SUM(Daman:Diu!T178)</f>
        <v>0</v>
      </c>
      <c r="U178" s="238">
        <f>SUM(Daman:Diu!U178)</f>
        <v>0</v>
      </c>
      <c r="V178" s="4">
        <f>SUM(Daman:Diu!V178)</f>
        <v>0</v>
      </c>
      <c r="W178" s="238">
        <f>SUM(Daman:Diu!W178)</f>
        <v>0</v>
      </c>
      <c r="X178" s="395"/>
      <c r="Y178" s="4">
        <f>SUM(Daman:Diu!Y178)</f>
        <v>0</v>
      </c>
      <c r="Z178" s="238">
        <f>SUM(Daman:Diu!Z178)</f>
        <v>0</v>
      </c>
      <c r="AA178" s="4">
        <f>SUM(Daman:Diu!AA178)</f>
        <v>0</v>
      </c>
      <c r="AB178" s="238">
        <f>SUM(Daman:Diu!AB178)</f>
        <v>0</v>
      </c>
      <c r="AC178" s="1"/>
      <c r="AD178" s="495">
        <f>SUM(Daman:Diu!AB178)</f>
        <v>0</v>
      </c>
      <c r="AE178" s="504">
        <f t="shared" si="10"/>
        <v>0</v>
      </c>
      <c r="AF178" s="504">
        <f t="shared" si="11"/>
        <v>0</v>
      </c>
    </row>
    <row r="179" spans="1:32">
      <c r="A179" s="32"/>
      <c r="B179" s="4" t="s">
        <v>112</v>
      </c>
      <c r="C179" s="493">
        <f>SUM(Daman:Diu!C179)</f>
        <v>0</v>
      </c>
      <c r="D179" s="20">
        <f>SUM(Daman:Diu!D179)</f>
        <v>0</v>
      </c>
      <c r="E179" s="493">
        <f>SUM(Daman:Diu!E179)</f>
        <v>0</v>
      </c>
      <c r="F179" s="20">
        <f>SUM(Daman:Diu!F179)</f>
        <v>0</v>
      </c>
      <c r="G179" s="241"/>
      <c r="H179" s="238"/>
      <c r="I179" s="4">
        <f>SUM(Daman:Diu!I179)</f>
        <v>0</v>
      </c>
      <c r="J179" s="20">
        <f>SUM(Daman:Diu!J179)</f>
        <v>0</v>
      </c>
      <c r="K179" s="4">
        <f>SUM(Daman:Diu!K179)</f>
        <v>0</v>
      </c>
      <c r="L179" s="238">
        <f>SUM(Daman:Diu!L179)</f>
        <v>0</v>
      </c>
      <c r="M179" s="4">
        <f>SUM(Daman:Diu!M179)</f>
        <v>0</v>
      </c>
      <c r="N179" s="238">
        <f>SUM(Daman:Diu!N179)</f>
        <v>0</v>
      </c>
      <c r="O179" s="385">
        <f>0.06</f>
        <v>0.06</v>
      </c>
      <c r="P179" s="195">
        <f>SUM(Daman:Diu!P179)</f>
        <v>0</v>
      </c>
      <c r="Q179" s="262">
        <f>SUM(Daman:Diu!Q179)</f>
        <v>0</v>
      </c>
      <c r="R179" s="5">
        <f>SUM(Daman:Diu!R179)</f>
        <v>0</v>
      </c>
      <c r="S179" s="20">
        <f>SUM(Daman:Diu!S179)</f>
        <v>0</v>
      </c>
      <c r="T179" s="4">
        <f>SUM(Daman:Diu!T179)</f>
        <v>0</v>
      </c>
      <c r="U179" s="238">
        <f>SUM(Daman:Diu!U179)</f>
        <v>0</v>
      </c>
      <c r="V179" s="4">
        <f>SUM(Daman:Diu!V179)</f>
        <v>0</v>
      </c>
      <c r="W179" s="238">
        <f>SUM(Daman:Diu!W179)</f>
        <v>0</v>
      </c>
      <c r="X179" s="385">
        <f>0.06</f>
        <v>0.06</v>
      </c>
      <c r="Y179" s="4">
        <f>SUM(Daman:Diu!Y179)</f>
        <v>0</v>
      </c>
      <c r="Z179" s="238">
        <f>SUM(Daman:Diu!Z179)</f>
        <v>0</v>
      </c>
      <c r="AA179" s="4">
        <f>SUM(Daman:Diu!AA179)</f>
        <v>0</v>
      </c>
      <c r="AB179" s="238">
        <f>SUM(Daman:Diu!AB179)</f>
        <v>0</v>
      </c>
      <c r="AC179" s="4"/>
      <c r="AD179" s="495">
        <f>SUM(Daman:Diu!AB179)</f>
        <v>0</v>
      </c>
      <c r="AE179" s="504">
        <f t="shared" si="10"/>
        <v>0</v>
      </c>
      <c r="AF179" s="504">
        <f t="shared" si="11"/>
        <v>0</v>
      </c>
    </row>
    <row r="180" spans="1:32">
      <c r="A180" s="32"/>
      <c r="B180" s="4" t="s">
        <v>113</v>
      </c>
      <c r="C180" s="493">
        <f>SUM(Daman:Diu!C180)</f>
        <v>0</v>
      </c>
      <c r="D180" s="20">
        <f>SUM(Daman:Diu!D180)</f>
        <v>0</v>
      </c>
      <c r="E180" s="493">
        <f>SUM(Daman:Diu!E180)</f>
        <v>0</v>
      </c>
      <c r="F180" s="20">
        <f>SUM(Daman:Diu!F180)</f>
        <v>0</v>
      </c>
      <c r="G180" s="241"/>
      <c r="H180" s="238"/>
      <c r="I180" s="4">
        <f>SUM(Daman:Diu!I180)</f>
        <v>0</v>
      </c>
      <c r="J180" s="20">
        <f>SUM(Daman:Diu!J180)</f>
        <v>0</v>
      </c>
      <c r="K180" s="4">
        <f>SUM(Daman:Diu!K180)</f>
        <v>0</v>
      </c>
      <c r="L180" s="238">
        <f>SUM(Daman:Diu!L180)</f>
        <v>0</v>
      </c>
      <c r="M180" s="4">
        <f>SUM(Daman:Diu!M180)</f>
        <v>0</v>
      </c>
      <c r="N180" s="238">
        <f>SUM(Daman:Diu!N180)</f>
        <v>0</v>
      </c>
      <c r="O180" s="385">
        <f>0.06/12*9</f>
        <v>4.4999999999999998E-2</v>
      </c>
      <c r="P180" s="195">
        <f>SUM(Daman:Diu!P180)</f>
        <v>0</v>
      </c>
      <c r="Q180" s="262">
        <f>SUM(Daman:Diu!Q180)</f>
        <v>0</v>
      </c>
      <c r="R180" s="5">
        <f>SUM(Daman:Diu!R180)</f>
        <v>0</v>
      </c>
      <c r="S180" s="20">
        <f>SUM(Daman:Diu!S180)</f>
        <v>0</v>
      </c>
      <c r="T180" s="4">
        <f>SUM(Daman:Diu!T180)</f>
        <v>0</v>
      </c>
      <c r="U180" s="238">
        <f>SUM(Daman:Diu!U180)</f>
        <v>0</v>
      </c>
      <c r="V180" s="4">
        <f>SUM(Daman:Diu!V180)</f>
        <v>0</v>
      </c>
      <c r="W180" s="238">
        <f>SUM(Daman:Diu!W180)</f>
        <v>0</v>
      </c>
      <c r="X180" s="385">
        <f>0.06/12*9</f>
        <v>4.4999999999999998E-2</v>
      </c>
      <c r="Y180" s="4">
        <f>SUM(Daman:Diu!Y180)</f>
        <v>0</v>
      </c>
      <c r="Z180" s="238">
        <f>SUM(Daman:Diu!Z180)</f>
        <v>0</v>
      </c>
      <c r="AA180" s="4">
        <f>SUM(Daman:Diu!AA180)</f>
        <v>0</v>
      </c>
      <c r="AB180" s="238">
        <f>SUM(Daman:Diu!AB180)</f>
        <v>0</v>
      </c>
      <c r="AC180" s="4"/>
      <c r="AD180" s="495">
        <f>SUM(Daman:Diu!AB180)</f>
        <v>0</v>
      </c>
      <c r="AE180" s="504">
        <f t="shared" si="10"/>
        <v>0</v>
      </c>
      <c r="AF180" s="504">
        <f t="shared" si="11"/>
        <v>0</v>
      </c>
    </row>
    <row r="181" spans="1:32">
      <c r="A181" s="32"/>
      <c r="B181" s="4" t="s">
        <v>114</v>
      </c>
      <c r="C181" s="493">
        <f>SUM(Daman:Diu!C181)</f>
        <v>0</v>
      </c>
      <c r="D181" s="20">
        <f>SUM(Daman:Diu!D181)</f>
        <v>0</v>
      </c>
      <c r="E181" s="493">
        <f>SUM(Daman:Diu!E181)</f>
        <v>0</v>
      </c>
      <c r="F181" s="20">
        <f>SUM(Daman:Diu!F181)</f>
        <v>0</v>
      </c>
      <c r="G181" s="241"/>
      <c r="H181" s="238"/>
      <c r="I181" s="4">
        <f>SUM(Daman:Diu!I181)</f>
        <v>0</v>
      </c>
      <c r="J181" s="20">
        <f>SUM(Daman:Diu!J181)</f>
        <v>0</v>
      </c>
      <c r="K181" s="4">
        <f>SUM(Daman:Diu!K181)</f>
        <v>0</v>
      </c>
      <c r="L181" s="238">
        <f>SUM(Daman:Diu!L181)</f>
        <v>0</v>
      </c>
      <c r="M181" s="4">
        <f>SUM(Daman:Diu!M181)</f>
        <v>0</v>
      </c>
      <c r="N181" s="238">
        <f>SUM(Daman:Diu!N181)</f>
        <v>0</v>
      </c>
      <c r="O181" s="385">
        <f>0.06/12*6</f>
        <v>0.03</v>
      </c>
      <c r="P181" s="195">
        <f>SUM(Daman:Diu!P181)</f>
        <v>0</v>
      </c>
      <c r="Q181" s="262">
        <f>SUM(Daman:Diu!Q181)</f>
        <v>0</v>
      </c>
      <c r="R181" s="5">
        <f>SUM(Daman:Diu!R181)</f>
        <v>0</v>
      </c>
      <c r="S181" s="20">
        <f>SUM(Daman:Diu!S181)</f>
        <v>0</v>
      </c>
      <c r="T181" s="4">
        <f>SUM(Daman:Diu!T181)</f>
        <v>0</v>
      </c>
      <c r="U181" s="238">
        <f>SUM(Daman:Diu!U181)</f>
        <v>0</v>
      </c>
      <c r="V181" s="4">
        <f>SUM(Daman:Diu!V181)</f>
        <v>0</v>
      </c>
      <c r="W181" s="238">
        <f>SUM(Daman:Diu!W181)</f>
        <v>0</v>
      </c>
      <c r="X181" s="385">
        <f>0.06/12*6</f>
        <v>0.03</v>
      </c>
      <c r="Y181" s="4">
        <f>SUM(Daman:Diu!Y181)</f>
        <v>0</v>
      </c>
      <c r="Z181" s="238">
        <f>SUM(Daman:Diu!Z181)</f>
        <v>0</v>
      </c>
      <c r="AA181" s="4">
        <f>SUM(Daman:Diu!AA181)</f>
        <v>0</v>
      </c>
      <c r="AB181" s="238">
        <f>SUM(Daman:Diu!AB181)</f>
        <v>0</v>
      </c>
      <c r="AC181" s="4"/>
      <c r="AD181" s="495">
        <f>SUM(Daman:Diu!AB181)</f>
        <v>0</v>
      </c>
      <c r="AE181" s="504">
        <f t="shared" si="10"/>
        <v>0</v>
      </c>
      <c r="AF181" s="504">
        <f t="shared" si="11"/>
        <v>0</v>
      </c>
    </row>
    <row r="182" spans="1:32">
      <c r="A182" s="32"/>
      <c r="B182" s="4" t="s">
        <v>115</v>
      </c>
      <c r="C182" s="493">
        <f>SUM(Daman:Diu!C182)</f>
        <v>0</v>
      </c>
      <c r="D182" s="20">
        <f>SUM(Daman:Diu!D182)</f>
        <v>0</v>
      </c>
      <c r="E182" s="493">
        <f>SUM(Daman:Diu!E182)</f>
        <v>0</v>
      </c>
      <c r="F182" s="20">
        <f>SUM(Daman:Diu!F182)</f>
        <v>0</v>
      </c>
      <c r="G182" s="241"/>
      <c r="H182" s="238"/>
      <c r="I182" s="4">
        <f>SUM(Daman:Diu!I182)</f>
        <v>0</v>
      </c>
      <c r="J182" s="20">
        <f>SUM(Daman:Diu!J182)</f>
        <v>0</v>
      </c>
      <c r="K182" s="4">
        <f>SUM(Daman:Diu!K182)</f>
        <v>0</v>
      </c>
      <c r="L182" s="238">
        <f>SUM(Daman:Diu!L182)</f>
        <v>0</v>
      </c>
      <c r="M182" s="4">
        <f>SUM(Daman:Diu!M182)</f>
        <v>0</v>
      </c>
      <c r="N182" s="238">
        <f>SUM(Daman:Diu!N182)</f>
        <v>0</v>
      </c>
      <c r="O182" s="385">
        <f>0.06/12*3</f>
        <v>1.4999999999999999E-2</v>
      </c>
      <c r="P182" s="195">
        <f>SUM(Daman:Diu!P182)</f>
        <v>0</v>
      </c>
      <c r="Q182" s="262">
        <f>SUM(Daman:Diu!Q182)</f>
        <v>0</v>
      </c>
      <c r="R182" s="5">
        <f>SUM(Daman:Diu!R182)</f>
        <v>0</v>
      </c>
      <c r="S182" s="20">
        <f>SUM(Daman:Diu!S182)</f>
        <v>0</v>
      </c>
      <c r="T182" s="4">
        <f>SUM(Daman:Diu!T182)</f>
        <v>0</v>
      </c>
      <c r="U182" s="238">
        <f>SUM(Daman:Diu!U182)</f>
        <v>0</v>
      </c>
      <c r="V182" s="4">
        <f>SUM(Daman:Diu!V182)</f>
        <v>0</v>
      </c>
      <c r="W182" s="238">
        <f>SUM(Daman:Diu!W182)</f>
        <v>0</v>
      </c>
      <c r="X182" s="385">
        <f>0.06/12*3</f>
        <v>1.4999999999999999E-2</v>
      </c>
      <c r="Y182" s="4">
        <f>SUM(Daman:Diu!Y182)</f>
        <v>0</v>
      </c>
      <c r="Z182" s="238">
        <f>SUM(Daman:Diu!Z182)</f>
        <v>0</v>
      </c>
      <c r="AA182" s="4">
        <f>SUM(Daman:Diu!AA182)</f>
        <v>0</v>
      </c>
      <c r="AB182" s="238">
        <f>SUM(Daman:Diu!AB182)</f>
        <v>0</v>
      </c>
      <c r="AC182" s="4"/>
      <c r="AD182" s="495">
        <f>SUM(Daman:Diu!AB182)</f>
        <v>0</v>
      </c>
      <c r="AE182" s="504">
        <f t="shared" si="10"/>
        <v>0</v>
      </c>
      <c r="AF182" s="504">
        <f t="shared" si="11"/>
        <v>0</v>
      </c>
    </row>
    <row r="183" spans="1:32" s="278" customFormat="1">
      <c r="A183" s="270"/>
      <c r="B183" s="306" t="s">
        <v>109</v>
      </c>
      <c r="C183" s="493">
        <f>SUM(Daman:Diu!C183)</f>
        <v>0</v>
      </c>
      <c r="D183" s="20">
        <f>SUM(Daman:Diu!D183)</f>
        <v>0</v>
      </c>
      <c r="E183" s="493">
        <f>SUM(Daman:Diu!E183)</f>
        <v>0</v>
      </c>
      <c r="F183" s="20">
        <f>SUM(Daman:Diu!F183)</f>
        <v>0</v>
      </c>
      <c r="G183" s="307"/>
      <c r="H183" s="354"/>
      <c r="I183" s="274">
        <f>SUM(Daman:Diu!I183)</f>
        <v>0</v>
      </c>
      <c r="J183" s="273">
        <f>SUM(Daman:Diu!J183)</f>
        <v>0</v>
      </c>
      <c r="K183" s="274">
        <f>SUM(Daman:Diu!K183)</f>
        <v>0</v>
      </c>
      <c r="L183" s="275">
        <f>SUM(Daman:Diu!L183)</f>
        <v>0</v>
      </c>
      <c r="M183" s="274">
        <f>SUM(Daman:Diu!M183)</f>
        <v>0</v>
      </c>
      <c r="N183" s="275">
        <f>SUM(Daman:Diu!N183)</f>
        <v>0</v>
      </c>
      <c r="O183" s="394"/>
      <c r="P183" s="277">
        <f>SUM(Daman:Diu!P183)</f>
        <v>0</v>
      </c>
      <c r="Q183" s="270">
        <f>SUM(Daman:Diu!Q183)</f>
        <v>0</v>
      </c>
      <c r="R183" s="272">
        <f>SUM(Daman:Diu!R183)</f>
        <v>0</v>
      </c>
      <c r="S183" s="273">
        <f>SUM(Daman:Diu!S183)</f>
        <v>0</v>
      </c>
      <c r="T183" s="274">
        <f>SUM(Daman:Diu!T183)</f>
        <v>0</v>
      </c>
      <c r="U183" s="275">
        <f>SUM(Daman:Diu!U183)</f>
        <v>0</v>
      </c>
      <c r="V183" s="274">
        <f>SUM(Daman:Diu!V183)</f>
        <v>0</v>
      </c>
      <c r="W183" s="275">
        <f>SUM(Daman:Diu!W183)</f>
        <v>0</v>
      </c>
      <c r="X183" s="394"/>
      <c r="Y183" s="274">
        <f>SUM(Daman:Diu!Y183)</f>
        <v>0</v>
      </c>
      <c r="Z183" s="275">
        <f>SUM(Daman:Diu!Z183)</f>
        <v>0</v>
      </c>
      <c r="AA183" s="274">
        <f>SUM(Daman:Diu!AA183)</f>
        <v>0</v>
      </c>
      <c r="AB183" s="275">
        <f>SUM(Daman:Diu!AB183)</f>
        <v>0</v>
      </c>
      <c r="AC183" s="306"/>
      <c r="AD183" s="495">
        <f>SUM(Daman:Diu!AB183)</f>
        <v>0</v>
      </c>
      <c r="AE183" s="504">
        <f t="shared" si="10"/>
        <v>0</v>
      </c>
      <c r="AF183" s="504">
        <f t="shared" si="11"/>
        <v>0</v>
      </c>
    </row>
    <row r="184" spans="1:32">
      <c r="A184" s="32">
        <v>6.06</v>
      </c>
      <c r="B184" s="1" t="s">
        <v>121</v>
      </c>
      <c r="C184" s="493">
        <f>SUM(Daman:Diu!C184)</f>
        <v>0</v>
      </c>
      <c r="D184" s="20">
        <f>SUM(Daman:Diu!D184)</f>
        <v>0</v>
      </c>
      <c r="E184" s="493">
        <f>SUM(Daman:Diu!E184)</f>
        <v>0</v>
      </c>
      <c r="F184" s="20">
        <f>SUM(Daman:Diu!F184)</f>
        <v>0</v>
      </c>
      <c r="G184" s="240"/>
      <c r="H184" s="399"/>
      <c r="I184" s="4">
        <f>SUM(Daman:Diu!I184)</f>
        <v>0</v>
      </c>
      <c r="J184" s="20">
        <f>SUM(Daman:Diu!J184)</f>
        <v>0</v>
      </c>
      <c r="K184" s="4">
        <f>SUM(Daman:Diu!K184)</f>
        <v>0</v>
      </c>
      <c r="L184" s="238">
        <f>SUM(Daman:Diu!L184)</f>
        <v>0</v>
      </c>
      <c r="M184" s="4">
        <f>SUM(Daman:Diu!M184)</f>
        <v>0</v>
      </c>
      <c r="N184" s="238">
        <f>SUM(Daman:Diu!N184)</f>
        <v>0</v>
      </c>
      <c r="O184" s="395"/>
      <c r="P184" s="195">
        <f>SUM(Daman:Diu!P184)</f>
        <v>0</v>
      </c>
      <c r="Q184" s="262">
        <f>SUM(Daman:Diu!Q184)</f>
        <v>0</v>
      </c>
      <c r="R184" s="5">
        <f>SUM(Daman:Diu!R184)</f>
        <v>0</v>
      </c>
      <c r="S184" s="20">
        <f>SUM(Daman:Diu!S184)</f>
        <v>0</v>
      </c>
      <c r="T184" s="4">
        <f>SUM(Daman:Diu!T184)</f>
        <v>0</v>
      </c>
      <c r="U184" s="238">
        <f>SUM(Daman:Diu!U184)</f>
        <v>0</v>
      </c>
      <c r="V184" s="4">
        <f>SUM(Daman:Diu!V184)</f>
        <v>0</v>
      </c>
      <c r="W184" s="238">
        <f>SUM(Daman:Diu!W184)</f>
        <v>0</v>
      </c>
      <c r="X184" s="395"/>
      <c r="Y184" s="4">
        <f>SUM(Daman:Diu!Y184)</f>
        <v>0</v>
      </c>
      <c r="Z184" s="238">
        <f>SUM(Daman:Diu!Z184)</f>
        <v>0</v>
      </c>
      <c r="AA184" s="4">
        <f>SUM(Daman:Diu!AA184)</f>
        <v>0</v>
      </c>
      <c r="AB184" s="238">
        <f>SUM(Daman:Diu!AB184)</f>
        <v>0</v>
      </c>
      <c r="AC184" s="1"/>
      <c r="AD184" s="495">
        <f>SUM(Daman:Diu!AB184)</f>
        <v>0</v>
      </c>
      <c r="AE184" s="504">
        <f t="shared" si="10"/>
        <v>0</v>
      </c>
      <c r="AF184" s="504">
        <f t="shared" si="11"/>
        <v>0</v>
      </c>
    </row>
    <row r="185" spans="1:32">
      <c r="A185" s="32"/>
      <c r="B185" s="4" t="s">
        <v>112</v>
      </c>
      <c r="C185" s="493">
        <f>SUM(Daman:Diu!C185)</f>
        <v>0</v>
      </c>
      <c r="D185" s="20">
        <f>SUM(Daman:Diu!D185)</f>
        <v>0</v>
      </c>
      <c r="E185" s="493">
        <f>SUM(Daman:Diu!E185)</f>
        <v>0</v>
      </c>
      <c r="F185" s="20">
        <f>SUM(Daman:Diu!F185)</f>
        <v>0</v>
      </c>
      <c r="G185" s="241"/>
      <c r="H185" s="238"/>
      <c r="I185" s="4">
        <f>SUM(Daman:Diu!I185)</f>
        <v>0</v>
      </c>
      <c r="J185" s="20">
        <f>SUM(Daman:Diu!J185)</f>
        <v>0</v>
      </c>
      <c r="K185" s="4">
        <f>SUM(Daman:Diu!K185)</f>
        <v>0</v>
      </c>
      <c r="L185" s="238">
        <f>SUM(Daman:Diu!L185)</f>
        <v>0</v>
      </c>
      <c r="M185" s="4">
        <f>SUM(Daman:Diu!M185)</f>
        <v>0</v>
      </c>
      <c r="N185" s="238">
        <f>SUM(Daman:Diu!N185)</f>
        <v>0</v>
      </c>
      <c r="O185" s="385">
        <v>0.2</v>
      </c>
      <c r="P185" s="195">
        <f>SUM(Daman:Diu!P185)</f>
        <v>0</v>
      </c>
      <c r="Q185" s="262">
        <f>SUM(Daman:Diu!Q185)</f>
        <v>0</v>
      </c>
      <c r="R185" s="5">
        <f>SUM(Daman:Diu!R185)</f>
        <v>0</v>
      </c>
      <c r="S185" s="20">
        <f>SUM(Daman:Diu!S185)</f>
        <v>0</v>
      </c>
      <c r="T185" s="4">
        <f>SUM(Daman:Diu!T185)</f>
        <v>0</v>
      </c>
      <c r="U185" s="238">
        <f>SUM(Daman:Diu!U185)</f>
        <v>0</v>
      </c>
      <c r="V185" s="4">
        <f>SUM(Daman:Diu!V185)</f>
        <v>0</v>
      </c>
      <c r="W185" s="238">
        <f>SUM(Daman:Diu!W185)</f>
        <v>0</v>
      </c>
      <c r="X185" s="385">
        <v>0.2</v>
      </c>
      <c r="Y185" s="4">
        <f>SUM(Daman:Diu!Y185)</f>
        <v>0</v>
      </c>
      <c r="Z185" s="238">
        <f>SUM(Daman:Diu!Z185)</f>
        <v>0</v>
      </c>
      <c r="AA185" s="4">
        <f>SUM(Daman:Diu!AA185)</f>
        <v>0</v>
      </c>
      <c r="AB185" s="238">
        <f>SUM(Daman:Diu!AB185)</f>
        <v>0</v>
      </c>
      <c r="AC185" s="4"/>
      <c r="AD185" s="495">
        <f>SUM(Daman:Diu!AB185)</f>
        <v>0</v>
      </c>
      <c r="AE185" s="504">
        <f t="shared" si="10"/>
        <v>0</v>
      </c>
      <c r="AF185" s="504">
        <f t="shared" si="11"/>
        <v>0</v>
      </c>
    </row>
    <row r="186" spans="1:32">
      <c r="A186" s="32"/>
      <c r="B186" s="4" t="s">
        <v>113</v>
      </c>
      <c r="C186" s="493">
        <f>SUM(Daman:Diu!C186)</f>
        <v>0</v>
      </c>
      <c r="D186" s="20">
        <f>SUM(Daman:Diu!D186)</f>
        <v>0</v>
      </c>
      <c r="E186" s="493">
        <f>SUM(Daman:Diu!E186)</f>
        <v>0</v>
      </c>
      <c r="F186" s="20">
        <f>SUM(Daman:Diu!F186)</f>
        <v>0</v>
      </c>
      <c r="G186" s="241"/>
      <c r="H186" s="238"/>
      <c r="I186" s="4">
        <f>SUM(Daman:Diu!I186)</f>
        <v>0</v>
      </c>
      <c r="J186" s="20">
        <f>SUM(Daman:Diu!J186)</f>
        <v>0</v>
      </c>
      <c r="K186" s="4">
        <f>SUM(Daman:Diu!K186)</f>
        <v>0</v>
      </c>
      <c r="L186" s="238">
        <f>SUM(Daman:Diu!L186)</f>
        <v>0</v>
      </c>
      <c r="M186" s="4">
        <f>SUM(Daman:Diu!M186)</f>
        <v>0</v>
      </c>
      <c r="N186" s="238">
        <f>SUM(Daman:Diu!N186)</f>
        <v>0</v>
      </c>
      <c r="O186" s="385">
        <f>0.2/12*9</f>
        <v>0.15</v>
      </c>
      <c r="P186" s="195">
        <f>SUM(Daman:Diu!P186)</f>
        <v>0</v>
      </c>
      <c r="Q186" s="262">
        <f>SUM(Daman:Diu!Q186)</f>
        <v>0</v>
      </c>
      <c r="R186" s="5">
        <f>SUM(Daman:Diu!R186)</f>
        <v>0</v>
      </c>
      <c r="S186" s="20">
        <f>SUM(Daman:Diu!S186)</f>
        <v>0</v>
      </c>
      <c r="T186" s="4">
        <f>SUM(Daman:Diu!T186)</f>
        <v>0</v>
      </c>
      <c r="U186" s="238">
        <f>SUM(Daman:Diu!U186)</f>
        <v>0</v>
      </c>
      <c r="V186" s="4">
        <f>SUM(Daman:Diu!V186)</f>
        <v>0</v>
      </c>
      <c r="W186" s="238">
        <f>SUM(Daman:Diu!W186)</f>
        <v>0</v>
      </c>
      <c r="X186" s="385">
        <f>0.2/12*9</f>
        <v>0.15</v>
      </c>
      <c r="Y186" s="4">
        <f>SUM(Daman:Diu!Y186)</f>
        <v>0</v>
      </c>
      <c r="Z186" s="238">
        <f>SUM(Daman:Diu!Z186)</f>
        <v>0</v>
      </c>
      <c r="AA186" s="4">
        <f>SUM(Daman:Diu!AA186)</f>
        <v>0</v>
      </c>
      <c r="AB186" s="238">
        <f>SUM(Daman:Diu!AB186)</f>
        <v>0</v>
      </c>
      <c r="AC186" s="4"/>
      <c r="AD186" s="495">
        <f>SUM(Daman:Diu!AB186)</f>
        <v>0</v>
      </c>
      <c r="AE186" s="504">
        <f t="shared" si="10"/>
        <v>0</v>
      </c>
      <c r="AF186" s="504">
        <f t="shared" si="11"/>
        <v>0</v>
      </c>
    </row>
    <row r="187" spans="1:32">
      <c r="A187" s="32"/>
      <c r="B187" s="4" t="s">
        <v>114</v>
      </c>
      <c r="C187" s="493">
        <f>SUM(Daman:Diu!C187)</f>
        <v>0</v>
      </c>
      <c r="D187" s="20">
        <f>SUM(Daman:Diu!D187)</f>
        <v>0</v>
      </c>
      <c r="E187" s="493">
        <f>SUM(Daman:Diu!E187)</f>
        <v>0</v>
      </c>
      <c r="F187" s="20">
        <f>SUM(Daman:Diu!F187)</f>
        <v>0</v>
      </c>
      <c r="G187" s="241"/>
      <c r="H187" s="238"/>
      <c r="I187" s="4">
        <f>SUM(Daman:Diu!I187)</f>
        <v>0</v>
      </c>
      <c r="J187" s="20">
        <f>SUM(Daman:Diu!J187)</f>
        <v>0</v>
      </c>
      <c r="K187" s="4">
        <f>SUM(Daman:Diu!K187)</f>
        <v>0</v>
      </c>
      <c r="L187" s="238">
        <f>SUM(Daman:Diu!L187)</f>
        <v>0</v>
      </c>
      <c r="M187" s="4">
        <f>SUM(Daman:Diu!M187)</f>
        <v>0</v>
      </c>
      <c r="N187" s="238">
        <f>SUM(Daman:Diu!N187)</f>
        <v>0</v>
      </c>
      <c r="O187" s="385">
        <f>0.2/12*6</f>
        <v>0.1</v>
      </c>
      <c r="P187" s="195">
        <f>SUM(Daman:Diu!P187)</f>
        <v>0</v>
      </c>
      <c r="Q187" s="262">
        <f>SUM(Daman:Diu!Q187)</f>
        <v>0</v>
      </c>
      <c r="R187" s="5">
        <f>SUM(Daman:Diu!R187)</f>
        <v>0</v>
      </c>
      <c r="S187" s="20">
        <f>SUM(Daman:Diu!S187)</f>
        <v>0</v>
      </c>
      <c r="T187" s="4">
        <f>SUM(Daman:Diu!T187)</f>
        <v>0</v>
      </c>
      <c r="U187" s="238">
        <f>SUM(Daman:Diu!U187)</f>
        <v>0</v>
      </c>
      <c r="V187" s="4">
        <f>SUM(Daman:Diu!V187)</f>
        <v>0</v>
      </c>
      <c r="W187" s="238">
        <f>SUM(Daman:Diu!W187)</f>
        <v>0</v>
      </c>
      <c r="X187" s="385">
        <f>0.2/12*6</f>
        <v>0.1</v>
      </c>
      <c r="Y187" s="4">
        <f>SUM(Daman:Diu!Y187)</f>
        <v>0</v>
      </c>
      <c r="Z187" s="238">
        <f>SUM(Daman:Diu!Z187)</f>
        <v>0</v>
      </c>
      <c r="AA187" s="4">
        <f>SUM(Daman:Diu!AA187)</f>
        <v>0</v>
      </c>
      <c r="AB187" s="238">
        <f>SUM(Daman:Diu!AB187)</f>
        <v>0</v>
      </c>
      <c r="AC187" s="4"/>
      <c r="AD187" s="495">
        <f>SUM(Daman:Diu!AB187)</f>
        <v>0</v>
      </c>
      <c r="AE187" s="504">
        <f t="shared" si="10"/>
        <v>0</v>
      </c>
      <c r="AF187" s="504">
        <f t="shared" si="11"/>
        <v>0</v>
      </c>
    </row>
    <row r="188" spans="1:32">
      <c r="A188" s="32"/>
      <c r="B188" s="4" t="s">
        <v>115</v>
      </c>
      <c r="C188" s="493">
        <f>SUM(Daman:Diu!C188)</f>
        <v>0</v>
      </c>
      <c r="D188" s="20">
        <f>SUM(Daman:Diu!D188)</f>
        <v>0</v>
      </c>
      <c r="E188" s="493">
        <f>SUM(Daman:Diu!E188)</f>
        <v>0</v>
      </c>
      <c r="F188" s="20">
        <f>SUM(Daman:Diu!F188)</f>
        <v>0</v>
      </c>
      <c r="G188" s="241"/>
      <c r="H188" s="238"/>
      <c r="I188" s="4">
        <f>SUM(Daman:Diu!I188)</f>
        <v>0</v>
      </c>
      <c r="J188" s="20">
        <f>SUM(Daman:Diu!J188)</f>
        <v>0</v>
      </c>
      <c r="K188" s="4">
        <f>SUM(Daman:Diu!K188)</f>
        <v>0</v>
      </c>
      <c r="L188" s="238">
        <f>SUM(Daman:Diu!L188)</f>
        <v>0</v>
      </c>
      <c r="M188" s="4">
        <f>SUM(Daman:Diu!M188)</f>
        <v>0</v>
      </c>
      <c r="N188" s="238">
        <f>SUM(Daman:Diu!N188)</f>
        <v>0</v>
      </c>
      <c r="O188" s="385">
        <f>0.2/12*3</f>
        <v>0.05</v>
      </c>
      <c r="P188" s="195">
        <f>SUM(Daman:Diu!P188)</f>
        <v>0</v>
      </c>
      <c r="Q188" s="262">
        <f>SUM(Daman:Diu!Q188)</f>
        <v>0</v>
      </c>
      <c r="R188" s="5">
        <f>SUM(Daman:Diu!R188)</f>
        <v>0</v>
      </c>
      <c r="S188" s="20">
        <f>SUM(Daman:Diu!S188)</f>
        <v>0</v>
      </c>
      <c r="T188" s="4">
        <f>SUM(Daman:Diu!T188)</f>
        <v>0</v>
      </c>
      <c r="U188" s="238">
        <f>SUM(Daman:Diu!U188)</f>
        <v>0</v>
      </c>
      <c r="V188" s="4">
        <f>SUM(Daman:Diu!V188)</f>
        <v>0</v>
      </c>
      <c r="W188" s="238">
        <f>SUM(Daman:Diu!W188)</f>
        <v>0</v>
      </c>
      <c r="X188" s="385">
        <f>0.2/12*3</f>
        <v>0.05</v>
      </c>
      <c r="Y188" s="4">
        <f>SUM(Daman:Diu!Y188)</f>
        <v>0</v>
      </c>
      <c r="Z188" s="238">
        <f>SUM(Daman:Diu!Z188)</f>
        <v>0</v>
      </c>
      <c r="AA188" s="4">
        <f>SUM(Daman:Diu!AA188)</f>
        <v>0</v>
      </c>
      <c r="AB188" s="238">
        <f>SUM(Daman:Diu!AB188)</f>
        <v>0</v>
      </c>
      <c r="AC188" s="4"/>
      <c r="AD188" s="495">
        <f>SUM(Daman:Diu!AB188)</f>
        <v>0</v>
      </c>
      <c r="AE188" s="504">
        <f t="shared" si="10"/>
        <v>0</v>
      </c>
      <c r="AF188" s="504">
        <f t="shared" si="11"/>
        <v>0</v>
      </c>
    </row>
    <row r="189" spans="1:32" s="278" customFormat="1">
      <c r="A189" s="270"/>
      <c r="B189" s="306" t="s">
        <v>109</v>
      </c>
      <c r="C189" s="493">
        <f>SUM(Daman:Diu!C189)</f>
        <v>0</v>
      </c>
      <c r="D189" s="20">
        <f>SUM(Daman:Diu!D189)</f>
        <v>0</v>
      </c>
      <c r="E189" s="493">
        <f>SUM(Daman:Diu!E189)</f>
        <v>0</v>
      </c>
      <c r="F189" s="20">
        <f>SUM(Daman:Diu!F189)</f>
        <v>0</v>
      </c>
      <c r="G189" s="307"/>
      <c r="H189" s="354"/>
      <c r="I189" s="274">
        <f>SUM(Daman:Diu!I189)</f>
        <v>0</v>
      </c>
      <c r="J189" s="273">
        <f>SUM(Daman:Diu!J189)</f>
        <v>0</v>
      </c>
      <c r="K189" s="274">
        <f>SUM(Daman:Diu!K189)</f>
        <v>0</v>
      </c>
      <c r="L189" s="275">
        <f>SUM(Daman:Diu!L189)</f>
        <v>0</v>
      </c>
      <c r="M189" s="274">
        <f>SUM(Daman:Diu!M189)</f>
        <v>0</v>
      </c>
      <c r="N189" s="275">
        <f>SUM(Daman:Diu!N189)</f>
        <v>0</v>
      </c>
      <c r="O189" s="392"/>
      <c r="P189" s="277">
        <f>SUM(Daman:Diu!P189)</f>
        <v>0</v>
      </c>
      <c r="Q189" s="270">
        <f>SUM(Daman:Diu!Q189)</f>
        <v>0</v>
      </c>
      <c r="R189" s="272">
        <f>SUM(Daman:Diu!R189)</f>
        <v>0</v>
      </c>
      <c r="S189" s="273">
        <f>SUM(Daman:Diu!S189)</f>
        <v>0</v>
      </c>
      <c r="T189" s="274">
        <f>SUM(Daman:Diu!T189)</f>
        <v>0</v>
      </c>
      <c r="U189" s="275">
        <f>SUM(Daman:Diu!U189)</f>
        <v>0</v>
      </c>
      <c r="V189" s="274">
        <f>SUM(Daman:Diu!V189)</f>
        <v>0</v>
      </c>
      <c r="W189" s="275">
        <f>SUM(Daman:Diu!W189)</f>
        <v>0</v>
      </c>
      <c r="X189" s="392"/>
      <c r="Y189" s="274">
        <f>SUM(Daman:Diu!Y189)</f>
        <v>0</v>
      </c>
      <c r="Z189" s="275">
        <f>SUM(Daman:Diu!Z189)</f>
        <v>0</v>
      </c>
      <c r="AA189" s="274">
        <f>SUM(Daman:Diu!AA189)</f>
        <v>0</v>
      </c>
      <c r="AB189" s="275">
        <f>SUM(Daman:Diu!AB189)</f>
        <v>0</v>
      </c>
      <c r="AC189" s="306"/>
      <c r="AD189" s="495">
        <f>SUM(Daman:Diu!AB189)</f>
        <v>0</v>
      </c>
      <c r="AE189" s="504">
        <f t="shared" si="10"/>
        <v>0</v>
      </c>
      <c r="AF189" s="504">
        <f t="shared" si="11"/>
        <v>0</v>
      </c>
    </row>
    <row r="190" spans="1:32">
      <c r="A190" s="32">
        <v>6.07</v>
      </c>
      <c r="B190" s="1" t="s">
        <v>122</v>
      </c>
      <c r="C190" s="493">
        <f>SUM(Daman:Diu!C190)</f>
        <v>0</v>
      </c>
      <c r="D190" s="20">
        <f>SUM(Daman:Diu!D190)</f>
        <v>0</v>
      </c>
      <c r="E190" s="493">
        <f>SUM(Daman:Diu!E190)</f>
        <v>0</v>
      </c>
      <c r="F190" s="20">
        <f>SUM(Daman:Diu!F190)</f>
        <v>0</v>
      </c>
      <c r="G190" s="240"/>
      <c r="H190" s="399"/>
      <c r="I190" s="4">
        <f>SUM(Daman:Diu!I190)</f>
        <v>0</v>
      </c>
      <c r="J190" s="20">
        <f>SUM(Daman:Diu!J190)</f>
        <v>0</v>
      </c>
      <c r="K190" s="4">
        <f>SUM(Daman:Diu!K190)</f>
        <v>0</v>
      </c>
      <c r="L190" s="238">
        <f>SUM(Daman:Diu!L190)</f>
        <v>0</v>
      </c>
      <c r="M190" s="4">
        <f>SUM(Daman:Diu!M190)</f>
        <v>0</v>
      </c>
      <c r="N190" s="238">
        <f>SUM(Daman:Diu!N190)</f>
        <v>0</v>
      </c>
      <c r="O190" s="378"/>
      <c r="P190" s="195">
        <f>SUM(Daman:Diu!P190)</f>
        <v>0</v>
      </c>
      <c r="Q190" s="262">
        <f>SUM(Daman:Diu!Q190)</f>
        <v>0</v>
      </c>
      <c r="R190" s="5">
        <f>SUM(Daman:Diu!R190)</f>
        <v>0</v>
      </c>
      <c r="S190" s="20">
        <f>SUM(Daman:Diu!S190)</f>
        <v>0</v>
      </c>
      <c r="T190" s="4">
        <f>SUM(Daman:Diu!T190)</f>
        <v>0</v>
      </c>
      <c r="U190" s="238">
        <f>SUM(Daman:Diu!U190)</f>
        <v>0</v>
      </c>
      <c r="V190" s="4">
        <f>SUM(Daman:Diu!V190)</f>
        <v>0</v>
      </c>
      <c r="W190" s="238">
        <f>SUM(Daman:Diu!W190)</f>
        <v>0</v>
      </c>
      <c r="X190" s="378"/>
      <c r="Y190" s="4">
        <f>SUM(Daman:Diu!Y190)</f>
        <v>0</v>
      </c>
      <c r="Z190" s="238">
        <f>SUM(Daman:Diu!Z190)</f>
        <v>0</v>
      </c>
      <c r="AA190" s="4">
        <f>SUM(Daman:Diu!AA190)</f>
        <v>0</v>
      </c>
      <c r="AB190" s="238">
        <f>SUM(Daman:Diu!AB190)</f>
        <v>0</v>
      </c>
      <c r="AC190" s="1"/>
      <c r="AD190" s="495">
        <f>SUM(Daman:Diu!AB190)</f>
        <v>0</v>
      </c>
      <c r="AE190" s="504">
        <f t="shared" si="10"/>
        <v>0</v>
      </c>
      <c r="AF190" s="504">
        <f t="shared" si="11"/>
        <v>0</v>
      </c>
    </row>
    <row r="191" spans="1:32">
      <c r="A191" s="32"/>
      <c r="B191" s="4" t="s">
        <v>112</v>
      </c>
      <c r="C191" s="493">
        <f>SUM(Daman:Diu!C191)</f>
        <v>0</v>
      </c>
      <c r="D191" s="20">
        <f>SUM(Daman:Diu!D191)</f>
        <v>0</v>
      </c>
      <c r="E191" s="493">
        <f>SUM(Daman:Diu!E191)</f>
        <v>0</v>
      </c>
      <c r="F191" s="20">
        <f>SUM(Daman:Diu!F191)</f>
        <v>0</v>
      </c>
      <c r="G191" s="241"/>
      <c r="H191" s="238"/>
      <c r="I191" s="4">
        <f>SUM(Daman:Diu!I191)</f>
        <v>0</v>
      </c>
      <c r="J191" s="20">
        <f>SUM(Daman:Diu!J191)</f>
        <v>0</v>
      </c>
      <c r="K191" s="4">
        <f>SUM(Daman:Diu!K191)</f>
        <v>0</v>
      </c>
      <c r="L191" s="238">
        <f>SUM(Daman:Diu!L191)</f>
        <v>0</v>
      </c>
      <c r="M191" s="4">
        <f>SUM(Daman:Diu!M191)</f>
        <v>0</v>
      </c>
      <c r="N191" s="238">
        <f>SUM(Daman:Diu!N191)</f>
        <v>0</v>
      </c>
      <c r="O191" s="385">
        <f>0.06</f>
        <v>0.06</v>
      </c>
      <c r="P191" s="195">
        <f>SUM(Daman:Diu!P191)</f>
        <v>0</v>
      </c>
      <c r="Q191" s="262">
        <f>SUM(Daman:Diu!Q191)</f>
        <v>0</v>
      </c>
      <c r="R191" s="5">
        <f>SUM(Daman:Diu!R191)</f>
        <v>0</v>
      </c>
      <c r="S191" s="20">
        <f>SUM(Daman:Diu!S191)</f>
        <v>0</v>
      </c>
      <c r="T191" s="4">
        <f>SUM(Daman:Diu!T191)</f>
        <v>0</v>
      </c>
      <c r="U191" s="238">
        <f>SUM(Daman:Diu!U191)</f>
        <v>0</v>
      </c>
      <c r="V191" s="4">
        <f>SUM(Daman:Diu!V191)</f>
        <v>0</v>
      </c>
      <c r="W191" s="238">
        <f>SUM(Daman:Diu!W191)</f>
        <v>0</v>
      </c>
      <c r="X191" s="385">
        <f>0.06</f>
        <v>0.06</v>
      </c>
      <c r="Y191" s="4">
        <f>SUM(Daman:Diu!Y191)</f>
        <v>0</v>
      </c>
      <c r="Z191" s="238">
        <f>SUM(Daman:Diu!Z191)</f>
        <v>0</v>
      </c>
      <c r="AA191" s="4">
        <f>SUM(Daman:Diu!AA191)</f>
        <v>0</v>
      </c>
      <c r="AB191" s="238">
        <f>SUM(Daman:Diu!AB191)</f>
        <v>0</v>
      </c>
      <c r="AC191" s="4"/>
      <c r="AD191" s="495">
        <f>SUM(Daman:Diu!AB191)</f>
        <v>0</v>
      </c>
      <c r="AE191" s="504">
        <f t="shared" si="10"/>
        <v>0</v>
      </c>
      <c r="AF191" s="504">
        <f t="shared" si="11"/>
        <v>0</v>
      </c>
    </row>
    <row r="192" spans="1:32">
      <c r="A192" s="32"/>
      <c r="B192" s="4" t="s">
        <v>113</v>
      </c>
      <c r="C192" s="493">
        <f>SUM(Daman:Diu!C192)</f>
        <v>0</v>
      </c>
      <c r="D192" s="20">
        <f>SUM(Daman:Diu!D192)</f>
        <v>0</v>
      </c>
      <c r="E192" s="493">
        <f>SUM(Daman:Diu!E192)</f>
        <v>0</v>
      </c>
      <c r="F192" s="20">
        <f>SUM(Daman:Diu!F192)</f>
        <v>0</v>
      </c>
      <c r="G192" s="241"/>
      <c r="H192" s="238"/>
      <c r="I192" s="4">
        <f>SUM(Daman:Diu!I192)</f>
        <v>0</v>
      </c>
      <c r="J192" s="20">
        <f>SUM(Daman:Diu!J192)</f>
        <v>0</v>
      </c>
      <c r="K192" s="4">
        <f>SUM(Daman:Diu!K192)</f>
        <v>0</v>
      </c>
      <c r="L192" s="238">
        <f>SUM(Daman:Diu!L192)</f>
        <v>0</v>
      </c>
      <c r="M192" s="4">
        <f>SUM(Daman:Diu!M192)</f>
        <v>0</v>
      </c>
      <c r="N192" s="238">
        <f>SUM(Daman:Diu!N192)</f>
        <v>0</v>
      </c>
      <c r="O192" s="385">
        <f>0.06/12*9</f>
        <v>4.4999999999999998E-2</v>
      </c>
      <c r="P192" s="195">
        <f>SUM(Daman:Diu!P192)</f>
        <v>0</v>
      </c>
      <c r="Q192" s="262">
        <f>SUM(Daman:Diu!Q192)</f>
        <v>0</v>
      </c>
      <c r="R192" s="5">
        <f>SUM(Daman:Diu!R192)</f>
        <v>0</v>
      </c>
      <c r="S192" s="20">
        <f>SUM(Daman:Diu!S192)</f>
        <v>0</v>
      </c>
      <c r="T192" s="4">
        <f>SUM(Daman:Diu!T192)</f>
        <v>0</v>
      </c>
      <c r="U192" s="238">
        <f>SUM(Daman:Diu!U192)</f>
        <v>0</v>
      </c>
      <c r="V192" s="4">
        <f>SUM(Daman:Diu!V192)</f>
        <v>0</v>
      </c>
      <c r="W192" s="238">
        <f>SUM(Daman:Diu!W192)</f>
        <v>0</v>
      </c>
      <c r="X192" s="385">
        <f>0.06/12*9</f>
        <v>4.4999999999999998E-2</v>
      </c>
      <c r="Y192" s="4">
        <f>SUM(Daman:Diu!Y192)</f>
        <v>0</v>
      </c>
      <c r="Z192" s="238">
        <f>SUM(Daman:Diu!Z192)</f>
        <v>0</v>
      </c>
      <c r="AA192" s="4">
        <f>SUM(Daman:Diu!AA192)</f>
        <v>0</v>
      </c>
      <c r="AB192" s="238">
        <f>SUM(Daman:Diu!AB192)</f>
        <v>0</v>
      </c>
      <c r="AC192" s="4"/>
      <c r="AD192" s="495">
        <f>SUM(Daman:Diu!AB192)</f>
        <v>0</v>
      </c>
      <c r="AE192" s="504">
        <f t="shared" si="10"/>
        <v>0</v>
      </c>
      <c r="AF192" s="504">
        <f t="shared" si="11"/>
        <v>0</v>
      </c>
    </row>
    <row r="193" spans="1:32">
      <c r="A193" s="32"/>
      <c r="B193" s="4" t="s">
        <v>114</v>
      </c>
      <c r="C193" s="493">
        <f>SUM(Daman:Diu!C193)</f>
        <v>0</v>
      </c>
      <c r="D193" s="20">
        <f>SUM(Daman:Diu!D193)</f>
        <v>0</v>
      </c>
      <c r="E193" s="493">
        <f>SUM(Daman:Diu!E193)</f>
        <v>0</v>
      </c>
      <c r="F193" s="20">
        <f>SUM(Daman:Diu!F193)</f>
        <v>0</v>
      </c>
      <c r="G193" s="241"/>
      <c r="H193" s="238"/>
      <c r="I193" s="4">
        <f>SUM(Daman:Diu!I193)</f>
        <v>0</v>
      </c>
      <c r="J193" s="20">
        <f>SUM(Daman:Diu!J193)</f>
        <v>0</v>
      </c>
      <c r="K193" s="4">
        <f>SUM(Daman:Diu!K193)</f>
        <v>0</v>
      </c>
      <c r="L193" s="238">
        <f>SUM(Daman:Diu!L193)</f>
        <v>0</v>
      </c>
      <c r="M193" s="4">
        <f>SUM(Daman:Diu!M193)</f>
        <v>0</v>
      </c>
      <c r="N193" s="238">
        <f>SUM(Daman:Diu!N193)</f>
        <v>0</v>
      </c>
      <c r="O193" s="385">
        <f>0.06/12*6</f>
        <v>0.03</v>
      </c>
      <c r="P193" s="195">
        <f>SUM(Daman:Diu!P193)</f>
        <v>0</v>
      </c>
      <c r="Q193" s="262">
        <f>SUM(Daman:Diu!Q193)</f>
        <v>0</v>
      </c>
      <c r="R193" s="5">
        <f>SUM(Daman:Diu!R193)</f>
        <v>0</v>
      </c>
      <c r="S193" s="20">
        <f>SUM(Daman:Diu!S193)</f>
        <v>0</v>
      </c>
      <c r="T193" s="4">
        <f>SUM(Daman:Diu!T193)</f>
        <v>0</v>
      </c>
      <c r="U193" s="238">
        <f>SUM(Daman:Diu!U193)</f>
        <v>0</v>
      </c>
      <c r="V193" s="4">
        <f>SUM(Daman:Diu!V193)</f>
        <v>0</v>
      </c>
      <c r="W193" s="238">
        <f>SUM(Daman:Diu!W193)</f>
        <v>0</v>
      </c>
      <c r="X193" s="385">
        <f>0.06/12*6</f>
        <v>0.03</v>
      </c>
      <c r="Y193" s="4">
        <f>SUM(Daman:Diu!Y193)</f>
        <v>0</v>
      </c>
      <c r="Z193" s="238">
        <f>SUM(Daman:Diu!Z193)</f>
        <v>0</v>
      </c>
      <c r="AA193" s="4">
        <f>SUM(Daman:Diu!AA193)</f>
        <v>0</v>
      </c>
      <c r="AB193" s="238">
        <f>SUM(Daman:Diu!AB193)</f>
        <v>0</v>
      </c>
      <c r="AC193" s="4"/>
      <c r="AD193" s="495">
        <f>SUM(Daman:Diu!AB193)</f>
        <v>0</v>
      </c>
      <c r="AE193" s="504">
        <f t="shared" si="10"/>
        <v>0</v>
      </c>
      <c r="AF193" s="504">
        <f t="shared" si="11"/>
        <v>0</v>
      </c>
    </row>
    <row r="194" spans="1:32">
      <c r="A194" s="32"/>
      <c r="B194" s="4" t="s">
        <v>115</v>
      </c>
      <c r="C194" s="493">
        <f>SUM(Daman:Diu!C194)</f>
        <v>0</v>
      </c>
      <c r="D194" s="20">
        <f>SUM(Daman:Diu!D194)</f>
        <v>0</v>
      </c>
      <c r="E194" s="493">
        <f>SUM(Daman:Diu!E194)</f>
        <v>0</v>
      </c>
      <c r="F194" s="20">
        <f>SUM(Daman:Diu!F194)</f>
        <v>0</v>
      </c>
      <c r="G194" s="241"/>
      <c r="H194" s="238"/>
      <c r="I194" s="4">
        <f>SUM(Daman:Diu!I194)</f>
        <v>0</v>
      </c>
      <c r="J194" s="20">
        <f>SUM(Daman:Diu!J194)</f>
        <v>0</v>
      </c>
      <c r="K194" s="4">
        <f>SUM(Daman:Diu!K194)</f>
        <v>0</v>
      </c>
      <c r="L194" s="238">
        <f>SUM(Daman:Diu!L194)</f>
        <v>0</v>
      </c>
      <c r="M194" s="4">
        <f>SUM(Daman:Diu!M194)</f>
        <v>0</v>
      </c>
      <c r="N194" s="238">
        <f>SUM(Daman:Diu!N194)</f>
        <v>0</v>
      </c>
      <c r="O194" s="385">
        <f>0.06/12*3</f>
        <v>1.4999999999999999E-2</v>
      </c>
      <c r="P194" s="195">
        <f>SUM(Daman:Diu!P194)</f>
        <v>0</v>
      </c>
      <c r="Q194" s="262">
        <f>SUM(Daman:Diu!Q194)</f>
        <v>0</v>
      </c>
      <c r="R194" s="5">
        <f>SUM(Daman:Diu!R194)</f>
        <v>0</v>
      </c>
      <c r="S194" s="20">
        <f>SUM(Daman:Diu!S194)</f>
        <v>0</v>
      </c>
      <c r="T194" s="4">
        <f>SUM(Daman:Diu!T194)</f>
        <v>0</v>
      </c>
      <c r="U194" s="238">
        <f>SUM(Daman:Diu!U194)</f>
        <v>0</v>
      </c>
      <c r="V194" s="4">
        <f>SUM(Daman:Diu!V194)</f>
        <v>0</v>
      </c>
      <c r="W194" s="238">
        <f>SUM(Daman:Diu!W194)</f>
        <v>0</v>
      </c>
      <c r="X194" s="385">
        <f>0.06/12*3</f>
        <v>1.4999999999999999E-2</v>
      </c>
      <c r="Y194" s="4">
        <f>SUM(Daman:Diu!Y194)</f>
        <v>0</v>
      </c>
      <c r="Z194" s="238">
        <f>SUM(Daman:Diu!Z194)</f>
        <v>0</v>
      </c>
      <c r="AA194" s="4">
        <f>SUM(Daman:Diu!AA194)</f>
        <v>0</v>
      </c>
      <c r="AB194" s="238">
        <f>SUM(Daman:Diu!AB194)</f>
        <v>0</v>
      </c>
      <c r="AC194" s="4"/>
      <c r="AD194" s="495">
        <f>SUM(Daman:Diu!AB194)</f>
        <v>0</v>
      </c>
      <c r="AE194" s="504">
        <f t="shared" si="10"/>
        <v>0</v>
      </c>
      <c r="AF194" s="504">
        <f t="shared" si="11"/>
        <v>0</v>
      </c>
    </row>
    <row r="195" spans="1:32" s="278" customFormat="1">
      <c r="A195" s="270"/>
      <c r="B195" s="306" t="s">
        <v>109</v>
      </c>
      <c r="C195" s="493">
        <f>SUM(Daman:Diu!C195)</f>
        <v>0</v>
      </c>
      <c r="D195" s="20">
        <f>SUM(Daman:Diu!D195)</f>
        <v>0</v>
      </c>
      <c r="E195" s="493">
        <f>SUM(Daman:Diu!E195)</f>
        <v>0</v>
      </c>
      <c r="F195" s="20">
        <f>SUM(Daman:Diu!F195)</f>
        <v>0</v>
      </c>
      <c r="G195" s="307"/>
      <c r="H195" s="354"/>
      <c r="I195" s="274">
        <f>SUM(Daman:Diu!I195)</f>
        <v>0</v>
      </c>
      <c r="J195" s="273">
        <f>SUM(Daman:Diu!J195)</f>
        <v>0</v>
      </c>
      <c r="K195" s="274">
        <f>SUM(Daman:Diu!K195)</f>
        <v>0</v>
      </c>
      <c r="L195" s="275">
        <f>SUM(Daman:Diu!L195)</f>
        <v>0</v>
      </c>
      <c r="M195" s="274">
        <f>SUM(Daman:Diu!M195)</f>
        <v>0</v>
      </c>
      <c r="N195" s="275">
        <f>SUM(Daman:Diu!N195)</f>
        <v>0</v>
      </c>
      <c r="O195" s="392"/>
      <c r="P195" s="277">
        <f>SUM(Daman:Diu!P195)</f>
        <v>0</v>
      </c>
      <c r="Q195" s="270">
        <f>SUM(Daman:Diu!Q195)</f>
        <v>0</v>
      </c>
      <c r="R195" s="272">
        <f>SUM(Daman:Diu!R195)</f>
        <v>0</v>
      </c>
      <c r="S195" s="273">
        <f>SUM(Daman:Diu!S195)</f>
        <v>0</v>
      </c>
      <c r="T195" s="274">
        <f>SUM(Daman:Diu!T195)</f>
        <v>0</v>
      </c>
      <c r="U195" s="275">
        <f>SUM(Daman:Diu!U195)</f>
        <v>0</v>
      </c>
      <c r="V195" s="274">
        <f>SUM(Daman:Diu!V195)</f>
        <v>0</v>
      </c>
      <c r="W195" s="275">
        <f>SUM(Daman:Diu!W195)</f>
        <v>0</v>
      </c>
      <c r="X195" s="392"/>
      <c r="Y195" s="274">
        <f>SUM(Daman:Diu!Y195)</f>
        <v>0</v>
      </c>
      <c r="Z195" s="275">
        <f>SUM(Daman:Diu!Z195)</f>
        <v>0</v>
      </c>
      <c r="AA195" s="274">
        <f>SUM(Daman:Diu!AA195)</f>
        <v>0</v>
      </c>
      <c r="AB195" s="275">
        <f>SUM(Daman:Diu!AB195)</f>
        <v>0</v>
      </c>
      <c r="AC195" s="306"/>
      <c r="AD195" s="495">
        <f>SUM(Daman:Diu!AB195)</f>
        <v>0</v>
      </c>
      <c r="AE195" s="504">
        <f t="shared" si="10"/>
        <v>0</v>
      </c>
      <c r="AF195" s="504">
        <f t="shared" si="11"/>
        <v>0</v>
      </c>
    </row>
    <row r="196" spans="1:32" s="278" customFormat="1">
      <c r="A196" s="270"/>
      <c r="B196" s="306" t="s">
        <v>13</v>
      </c>
      <c r="C196" s="493">
        <f>SUM(Daman:Diu!C196)</f>
        <v>226</v>
      </c>
      <c r="D196" s="20">
        <f>SUM(Daman:Diu!D196)</f>
        <v>6.42</v>
      </c>
      <c r="E196" s="493">
        <f>SUM(Daman:Diu!E196)</f>
        <v>226</v>
      </c>
      <c r="F196" s="20">
        <f>SUM(Daman:Diu!F196)</f>
        <v>3.7050000000000001</v>
      </c>
      <c r="G196" s="323">
        <f t="shared" ref="G196" si="12">E196/C196%</f>
        <v>100.00000000000001</v>
      </c>
      <c r="H196" s="270">
        <f t="shared" ref="H196" si="13">F196/D196%</f>
        <v>57.710280373831786</v>
      </c>
      <c r="I196" s="274">
        <f>SUM(Daman:Diu!I196)</f>
        <v>0</v>
      </c>
      <c r="J196" s="273">
        <f>SUM(Daman:Diu!J196)</f>
        <v>2.7149999999999999</v>
      </c>
      <c r="K196" s="274">
        <f>SUM(Daman:Diu!K196)</f>
        <v>0</v>
      </c>
      <c r="L196" s="275">
        <f>SUM(Daman:Diu!L196)</f>
        <v>1.9</v>
      </c>
      <c r="M196" s="274">
        <f>SUM(Daman:Diu!M196)</f>
        <v>0</v>
      </c>
      <c r="N196" s="275">
        <f>SUM(Daman:Diu!N196)</f>
        <v>0</v>
      </c>
      <c r="O196" s="392"/>
      <c r="P196" s="277">
        <f>SUM(Daman:Diu!P196)</f>
        <v>134</v>
      </c>
      <c r="Q196" s="270">
        <f>SUM(Daman:Diu!Q196)</f>
        <v>6.7799999999999994</v>
      </c>
      <c r="R196" s="272">
        <f>SUM(Daman:Diu!R196)</f>
        <v>134</v>
      </c>
      <c r="S196" s="273">
        <f>SUM(Daman:Diu!S196)</f>
        <v>8.68</v>
      </c>
      <c r="T196" s="274">
        <f>SUM(Daman:Diu!T196)</f>
        <v>0</v>
      </c>
      <c r="U196" s="275">
        <f>SUM(Daman:Diu!U196)</f>
        <v>1.9</v>
      </c>
      <c r="V196" s="274">
        <f>SUM(Daman:Diu!V196)</f>
        <v>0</v>
      </c>
      <c r="W196" s="275">
        <f>SUM(Daman:Diu!W196)</f>
        <v>0</v>
      </c>
      <c r="X196" s="392"/>
      <c r="Y196" s="274">
        <f>SUM(Daman:Diu!Y196)</f>
        <v>134</v>
      </c>
      <c r="Z196" s="275">
        <f>SUM(Daman:Diu!Z196)</f>
        <v>6.7799999999999994</v>
      </c>
      <c r="AA196" s="274">
        <f>SUM(Daman:Diu!AA196)</f>
        <v>134</v>
      </c>
      <c r="AB196" s="275">
        <f>SUM(Daman:Diu!AB196)</f>
        <v>8.68</v>
      </c>
      <c r="AC196" s="306"/>
      <c r="AD196" s="495">
        <f>SUM(Daman:Diu!AB196)</f>
        <v>8.68</v>
      </c>
      <c r="AE196" s="504">
        <f t="shared" si="10"/>
        <v>8.68</v>
      </c>
      <c r="AF196" s="504">
        <f t="shared" si="11"/>
        <v>0</v>
      </c>
    </row>
    <row r="197" spans="1:32">
      <c r="A197" s="21" t="s">
        <v>123</v>
      </c>
      <c r="B197" s="1" t="s">
        <v>124</v>
      </c>
      <c r="C197" s="493">
        <f>SUM(Daman:Diu!C197)</f>
        <v>0</v>
      </c>
      <c r="D197" s="20">
        <f>SUM(Daman:Diu!D197)</f>
        <v>0</v>
      </c>
      <c r="E197" s="493">
        <f>SUM(Daman:Diu!E197)</f>
        <v>0</v>
      </c>
      <c r="F197" s="20">
        <f>SUM(Daman:Diu!F197)</f>
        <v>0</v>
      </c>
      <c r="G197" s="240"/>
      <c r="H197" s="399"/>
      <c r="I197" s="4">
        <f>SUM(Daman:Diu!I197)</f>
        <v>0</v>
      </c>
      <c r="J197" s="20">
        <f>SUM(Daman:Diu!J197)</f>
        <v>0</v>
      </c>
      <c r="K197" s="4">
        <f>SUM(Daman:Diu!K197)</f>
        <v>0</v>
      </c>
      <c r="L197" s="238">
        <f>SUM(Daman:Diu!L197)</f>
        <v>0</v>
      </c>
      <c r="M197" s="4">
        <f>SUM(Daman:Diu!M197)</f>
        <v>0</v>
      </c>
      <c r="N197" s="238">
        <f>SUM(Daman:Diu!N197)</f>
        <v>0</v>
      </c>
      <c r="O197" s="378"/>
      <c r="P197" s="195">
        <f>SUM(Daman:Diu!P197)</f>
        <v>0</v>
      </c>
      <c r="Q197" s="262">
        <f>SUM(Daman:Diu!Q197)</f>
        <v>0</v>
      </c>
      <c r="R197" s="5">
        <f>SUM(Daman:Diu!R197)</f>
        <v>0</v>
      </c>
      <c r="S197" s="20">
        <f>SUM(Daman:Diu!S197)</f>
        <v>0</v>
      </c>
      <c r="T197" s="4">
        <f>SUM(Daman:Diu!T197)</f>
        <v>0</v>
      </c>
      <c r="U197" s="238">
        <f>SUM(Daman:Diu!U197)</f>
        <v>0</v>
      </c>
      <c r="V197" s="4">
        <f>SUM(Daman:Diu!V197)</f>
        <v>0</v>
      </c>
      <c r="W197" s="238">
        <f>SUM(Daman:Diu!W197)</f>
        <v>0</v>
      </c>
      <c r="X197" s="378"/>
      <c r="Y197" s="4">
        <f>SUM(Daman:Diu!Y197)</f>
        <v>0</v>
      </c>
      <c r="Z197" s="238">
        <f>SUM(Daman:Diu!Z197)</f>
        <v>0</v>
      </c>
      <c r="AA197" s="4">
        <f>SUM(Daman:Diu!AA197)</f>
        <v>0</v>
      </c>
      <c r="AB197" s="238">
        <f>SUM(Daman:Diu!AB197)</f>
        <v>0</v>
      </c>
      <c r="AC197" s="1"/>
      <c r="AD197" s="495">
        <f>SUM(Daman:Diu!AB197)</f>
        <v>0</v>
      </c>
      <c r="AE197" s="504">
        <f t="shared" si="10"/>
        <v>0</v>
      </c>
      <c r="AF197" s="504">
        <f t="shared" si="11"/>
        <v>0</v>
      </c>
    </row>
    <row r="198" spans="1:32">
      <c r="A198" s="3">
        <v>7</v>
      </c>
      <c r="B198" s="1" t="s">
        <v>125</v>
      </c>
      <c r="C198" s="493">
        <f>SUM(Daman:Diu!C198)</f>
        <v>0</v>
      </c>
      <c r="D198" s="20">
        <f>SUM(Daman:Diu!D198)</f>
        <v>0</v>
      </c>
      <c r="E198" s="493">
        <f>SUM(Daman:Diu!E198)</f>
        <v>0</v>
      </c>
      <c r="F198" s="20">
        <f>SUM(Daman:Diu!F198)</f>
        <v>0</v>
      </c>
      <c r="G198" s="240"/>
      <c r="H198" s="399"/>
      <c r="I198" s="4">
        <f>SUM(Daman:Diu!I198)</f>
        <v>0</v>
      </c>
      <c r="J198" s="20">
        <f>SUM(Daman:Diu!J198)</f>
        <v>0</v>
      </c>
      <c r="K198" s="4">
        <f>SUM(Daman:Diu!K198)</f>
        <v>0</v>
      </c>
      <c r="L198" s="238">
        <f>SUM(Daman:Diu!L198)</f>
        <v>0</v>
      </c>
      <c r="M198" s="4">
        <f>SUM(Daman:Diu!M198)</f>
        <v>0</v>
      </c>
      <c r="N198" s="238">
        <f>SUM(Daman:Diu!N198)</f>
        <v>0</v>
      </c>
      <c r="O198" s="378"/>
      <c r="P198" s="195">
        <f>SUM(Daman:Diu!P198)</f>
        <v>0</v>
      </c>
      <c r="Q198" s="262">
        <f>SUM(Daman:Diu!Q198)</f>
        <v>0</v>
      </c>
      <c r="R198" s="5">
        <f>SUM(Daman:Diu!R198)</f>
        <v>0</v>
      </c>
      <c r="S198" s="20">
        <f>SUM(Daman:Diu!S198)</f>
        <v>0</v>
      </c>
      <c r="T198" s="4">
        <f>SUM(Daman:Diu!T198)</f>
        <v>0</v>
      </c>
      <c r="U198" s="238">
        <f>SUM(Daman:Diu!U198)</f>
        <v>0</v>
      </c>
      <c r="V198" s="4">
        <f>SUM(Daman:Diu!V198)</f>
        <v>0</v>
      </c>
      <c r="W198" s="238">
        <f>SUM(Daman:Diu!W198)</f>
        <v>0</v>
      </c>
      <c r="X198" s="378"/>
      <c r="Y198" s="4">
        <f>SUM(Daman:Diu!Y198)</f>
        <v>0</v>
      </c>
      <c r="Z198" s="238">
        <f>SUM(Daman:Diu!Z198)</f>
        <v>0</v>
      </c>
      <c r="AA198" s="4">
        <f>SUM(Daman:Diu!AA198)</f>
        <v>0</v>
      </c>
      <c r="AB198" s="238">
        <f>SUM(Daman:Diu!AB198)</f>
        <v>0</v>
      </c>
      <c r="AC198" s="1"/>
      <c r="AD198" s="495">
        <f>SUM(Daman:Diu!AB198)</f>
        <v>0</v>
      </c>
      <c r="AE198" s="504">
        <f t="shared" si="10"/>
        <v>0</v>
      </c>
      <c r="AF198" s="504">
        <f t="shared" si="11"/>
        <v>0</v>
      </c>
    </row>
    <row r="199" spans="1:32">
      <c r="A199" s="32">
        <v>7.01</v>
      </c>
      <c r="B199" s="4" t="s">
        <v>126</v>
      </c>
      <c r="C199" s="493">
        <f>SUM(Daman:Diu!C199)</f>
        <v>0</v>
      </c>
      <c r="D199" s="20">
        <f>SUM(Daman:Diu!D199)</f>
        <v>0</v>
      </c>
      <c r="E199" s="493">
        <f>SUM(Daman:Diu!E199)</f>
        <v>0</v>
      </c>
      <c r="F199" s="20">
        <f>SUM(Daman:Diu!F199)</f>
        <v>0</v>
      </c>
      <c r="G199" s="241"/>
      <c r="H199" s="238"/>
      <c r="I199" s="4">
        <f>SUM(Daman:Diu!I199)</f>
        <v>0</v>
      </c>
      <c r="J199" s="20">
        <f>SUM(Daman:Diu!J199)</f>
        <v>0</v>
      </c>
      <c r="K199" s="4">
        <f>SUM(Daman:Diu!K199)</f>
        <v>0</v>
      </c>
      <c r="L199" s="238">
        <f>SUM(Daman:Diu!L199)</f>
        <v>0</v>
      </c>
      <c r="M199" s="4">
        <f>SUM(Daman:Diu!M199)</f>
        <v>0</v>
      </c>
      <c r="N199" s="238">
        <f>SUM(Daman:Diu!N199)</f>
        <v>0</v>
      </c>
      <c r="O199" s="382"/>
      <c r="P199" s="195">
        <f>SUM(Daman:Diu!P199)</f>
        <v>0</v>
      </c>
      <c r="Q199" s="262">
        <f>SUM(Daman:Diu!Q199)</f>
        <v>0</v>
      </c>
      <c r="R199" s="5">
        <f>SUM(Daman:Diu!R199)</f>
        <v>0</v>
      </c>
      <c r="S199" s="20">
        <f>SUM(Daman:Diu!S199)</f>
        <v>0</v>
      </c>
      <c r="T199" s="4">
        <f>SUM(Daman:Diu!T199)</f>
        <v>0</v>
      </c>
      <c r="U199" s="238">
        <f>SUM(Daman:Diu!U199)</f>
        <v>0</v>
      </c>
      <c r="V199" s="4">
        <f>SUM(Daman:Diu!V199)</f>
        <v>0</v>
      </c>
      <c r="W199" s="238">
        <f>SUM(Daman:Diu!W199)</f>
        <v>0</v>
      </c>
      <c r="X199" s="382"/>
      <c r="Y199" s="4">
        <f>SUM(Daman:Diu!Y199)</f>
        <v>0</v>
      </c>
      <c r="Z199" s="238">
        <f>SUM(Daman:Diu!Z199)</f>
        <v>0</v>
      </c>
      <c r="AA199" s="4">
        <f>SUM(Daman:Diu!AA199)</f>
        <v>0</v>
      </c>
      <c r="AB199" s="238">
        <f>SUM(Daman:Diu!AB199)</f>
        <v>0</v>
      </c>
      <c r="AC199" s="4"/>
      <c r="AD199" s="495">
        <f>SUM(Daman:Diu!AB199)</f>
        <v>0</v>
      </c>
      <c r="AE199" s="504">
        <f t="shared" si="10"/>
        <v>0</v>
      </c>
      <c r="AF199" s="504">
        <f t="shared" si="11"/>
        <v>0</v>
      </c>
    </row>
    <row r="200" spans="1:32" s="505" customFormat="1" ht="28.5">
      <c r="A200" s="497"/>
      <c r="B200" s="473" t="s">
        <v>127</v>
      </c>
      <c r="C200" s="498">
        <f>SUM(Daman:Diu!C200)</f>
        <v>3496</v>
      </c>
      <c r="D200" s="499">
        <f>SUM(Daman:Diu!D200)</f>
        <v>5.2439999999999998</v>
      </c>
      <c r="E200" s="498">
        <f>SUM(Daman:Diu!E200)</f>
        <v>3496</v>
      </c>
      <c r="F200" s="499">
        <f>SUM(Daman:Diu!F200)</f>
        <v>5.2439999999999998</v>
      </c>
      <c r="G200" s="500">
        <f>E200/C200%</f>
        <v>100</v>
      </c>
      <c r="H200" s="497">
        <f>F200/D200%</f>
        <v>100</v>
      </c>
      <c r="I200" s="473">
        <f>SUM(Daman:Diu!I200)</f>
        <v>0</v>
      </c>
      <c r="J200" s="499">
        <f>SUM(Daman:Diu!J200)</f>
        <v>0</v>
      </c>
      <c r="K200" s="473">
        <f>SUM(Daman:Diu!K200)</f>
        <v>0</v>
      </c>
      <c r="L200" s="501">
        <f>SUM(Daman:Diu!L200)</f>
        <v>0</v>
      </c>
      <c r="M200" s="473">
        <f>SUM(Daman:Diu!M200)</f>
        <v>0</v>
      </c>
      <c r="N200" s="501">
        <f>SUM(Daman:Diu!N200)</f>
        <v>0</v>
      </c>
      <c r="O200" s="506">
        <f>150/100000</f>
        <v>1.5E-3</v>
      </c>
      <c r="P200" s="503">
        <f>SUM(Daman:Diu!P200)</f>
        <v>3548</v>
      </c>
      <c r="Q200" s="497">
        <f>SUM(Daman:Diu!Q200)</f>
        <v>5.3220000000000001</v>
      </c>
      <c r="R200" s="498">
        <f>SUM(Daman:Diu!R200)</f>
        <v>3548</v>
      </c>
      <c r="S200" s="499">
        <f>SUM(Daman:Diu!S200)</f>
        <v>5.3220000000000001</v>
      </c>
      <c r="T200" s="473">
        <f>SUM(Daman:Diu!T200)</f>
        <v>0</v>
      </c>
      <c r="U200" s="501">
        <f>SUM(Daman:Diu!U200)</f>
        <v>0</v>
      </c>
      <c r="V200" s="473">
        <f>SUM(Daman:Diu!V200)</f>
        <v>0</v>
      </c>
      <c r="W200" s="501">
        <f>SUM(Daman:Diu!W200)</f>
        <v>0</v>
      </c>
      <c r="X200" s="506">
        <f>150/100000</f>
        <v>1.5E-3</v>
      </c>
      <c r="Y200" s="473">
        <f>SUM(Daman:Diu!Y200)</f>
        <v>3548</v>
      </c>
      <c r="Z200" s="501">
        <f>SUM(Daman:Diu!Z200)</f>
        <v>5.3220000000000001</v>
      </c>
      <c r="AA200" s="473">
        <f>SUM(Daman:Diu!AA200)</f>
        <v>3548</v>
      </c>
      <c r="AB200" s="501">
        <f>SUM(Daman:Diu!AB200)</f>
        <v>5.3220000000000001</v>
      </c>
      <c r="AC200" s="473" t="s">
        <v>319</v>
      </c>
      <c r="AD200" s="504">
        <f>SUM(Daman:Diu!AB200)</f>
        <v>5.3220000000000001</v>
      </c>
      <c r="AE200" s="504">
        <f t="shared" si="10"/>
        <v>5.3220000000000001</v>
      </c>
      <c r="AF200" s="504">
        <f t="shared" si="11"/>
        <v>0</v>
      </c>
    </row>
    <row r="201" spans="1:32" s="505" customFormat="1">
      <c r="A201" s="497"/>
      <c r="B201" s="473" t="s">
        <v>128</v>
      </c>
      <c r="C201" s="498">
        <f>SUM(Daman:Diu!C201)</f>
        <v>1</v>
      </c>
      <c r="D201" s="499">
        <f>SUM(Daman:Diu!D201)</f>
        <v>1.5E-3</v>
      </c>
      <c r="E201" s="498">
        <f>SUM(Daman:Diu!E201)</f>
        <v>1</v>
      </c>
      <c r="F201" s="499">
        <f>SUM(Daman:Diu!F201)</f>
        <v>1.5E-3</v>
      </c>
      <c r="G201" s="500">
        <f t="shared" ref="G201:H209" si="14">E201/C201%</f>
        <v>100</v>
      </c>
      <c r="H201" s="497">
        <f t="shared" si="14"/>
        <v>100</v>
      </c>
      <c r="I201" s="473">
        <f>SUM(Daman:Diu!I201)</f>
        <v>0</v>
      </c>
      <c r="J201" s="499">
        <f>SUM(Daman:Diu!J201)</f>
        <v>0</v>
      </c>
      <c r="K201" s="473">
        <f>SUM(Daman:Diu!K201)</f>
        <v>0</v>
      </c>
      <c r="L201" s="501">
        <f>SUM(Daman:Diu!L201)</f>
        <v>0</v>
      </c>
      <c r="M201" s="473">
        <f>SUM(Daman:Diu!M201)</f>
        <v>0</v>
      </c>
      <c r="N201" s="501">
        <f>SUM(Daman:Diu!N201)</f>
        <v>0</v>
      </c>
      <c r="O201" s="506">
        <f t="shared" ref="O201:O202" si="15">150/100000</f>
        <v>1.5E-3</v>
      </c>
      <c r="P201" s="503">
        <f>SUM(Daman:Diu!P201)</f>
        <v>0</v>
      </c>
      <c r="Q201" s="497">
        <f>SUM(Daman:Diu!Q201)</f>
        <v>0</v>
      </c>
      <c r="R201" s="498">
        <f>SUM(Daman:Diu!R201)</f>
        <v>0</v>
      </c>
      <c r="S201" s="499">
        <f>SUM(Daman:Diu!S201)</f>
        <v>0</v>
      </c>
      <c r="T201" s="473">
        <f>SUM(Daman:Diu!T201)</f>
        <v>0</v>
      </c>
      <c r="U201" s="501">
        <f>SUM(Daman:Diu!U201)</f>
        <v>0</v>
      </c>
      <c r="V201" s="473">
        <f>SUM(Daman:Diu!V201)</f>
        <v>0</v>
      </c>
      <c r="W201" s="501">
        <f>SUM(Daman:Diu!W201)</f>
        <v>0</v>
      </c>
      <c r="X201" s="506">
        <f t="shared" ref="X201:X202" si="16">150/100000</f>
        <v>1.5E-3</v>
      </c>
      <c r="Y201" s="473">
        <f>SUM(Daman:Diu!Y201)</f>
        <v>0</v>
      </c>
      <c r="Z201" s="501">
        <f>SUM(Daman:Diu!Z201)</f>
        <v>0</v>
      </c>
      <c r="AA201" s="473">
        <f>SUM(Daman:Diu!AA201)</f>
        <v>0</v>
      </c>
      <c r="AB201" s="501">
        <f>SUM(Daman:Diu!AB201)</f>
        <v>0</v>
      </c>
      <c r="AC201" s="473"/>
      <c r="AD201" s="504">
        <f>SUM(Daman:Diu!AB201)</f>
        <v>0</v>
      </c>
      <c r="AE201" s="504">
        <f t="shared" si="10"/>
        <v>0</v>
      </c>
      <c r="AF201" s="504">
        <f t="shared" si="11"/>
        <v>0</v>
      </c>
    </row>
    <row r="202" spans="1:32" s="505" customFormat="1">
      <c r="A202" s="497"/>
      <c r="B202" s="473" t="s">
        <v>129</v>
      </c>
      <c r="C202" s="498">
        <f>SUM(Daman:Diu!C202)</f>
        <v>1</v>
      </c>
      <c r="D202" s="499">
        <f>SUM(Daman:Diu!D202)</f>
        <v>1.5E-3</v>
      </c>
      <c r="E202" s="498">
        <f>SUM(Daman:Diu!E202)</f>
        <v>1</v>
      </c>
      <c r="F202" s="499">
        <f>SUM(Daman:Diu!F202)</f>
        <v>1.5E-3</v>
      </c>
      <c r="G202" s="500">
        <f t="shared" si="14"/>
        <v>100</v>
      </c>
      <c r="H202" s="497">
        <f t="shared" si="14"/>
        <v>100</v>
      </c>
      <c r="I202" s="473">
        <f>SUM(Daman:Diu!I202)</f>
        <v>0</v>
      </c>
      <c r="J202" s="499">
        <f>SUM(Daman:Diu!J202)</f>
        <v>0</v>
      </c>
      <c r="K202" s="473">
        <f>SUM(Daman:Diu!K202)</f>
        <v>0</v>
      </c>
      <c r="L202" s="501">
        <f>SUM(Daman:Diu!L202)</f>
        <v>0</v>
      </c>
      <c r="M202" s="473">
        <f>SUM(Daman:Diu!M202)</f>
        <v>0</v>
      </c>
      <c r="N202" s="501">
        <f>SUM(Daman:Diu!N202)</f>
        <v>0</v>
      </c>
      <c r="O202" s="506">
        <f t="shared" si="15"/>
        <v>1.5E-3</v>
      </c>
      <c r="P202" s="503">
        <f>SUM(Daman:Diu!P202)</f>
        <v>0</v>
      </c>
      <c r="Q202" s="497">
        <f>SUM(Daman:Diu!Q202)</f>
        <v>0</v>
      </c>
      <c r="R202" s="498">
        <f>SUM(Daman:Diu!R202)</f>
        <v>0</v>
      </c>
      <c r="S202" s="499">
        <f>SUM(Daman:Diu!S202)</f>
        <v>0</v>
      </c>
      <c r="T202" s="473">
        <f>SUM(Daman:Diu!T202)</f>
        <v>0</v>
      </c>
      <c r="U202" s="501">
        <f>SUM(Daman:Diu!U202)</f>
        <v>0</v>
      </c>
      <c r="V202" s="473">
        <f>SUM(Daman:Diu!V202)</f>
        <v>0</v>
      </c>
      <c r="W202" s="501">
        <f>SUM(Daman:Diu!W202)</f>
        <v>0</v>
      </c>
      <c r="X202" s="506">
        <f t="shared" si="16"/>
        <v>1.5E-3</v>
      </c>
      <c r="Y202" s="473">
        <f>SUM(Daman:Diu!Y202)</f>
        <v>0</v>
      </c>
      <c r="Z202" s="501">
        <f>SUM(Daman:Diu!Z202)</f>
        <v>0</v>
      </c>
      <c r="AA202" s="473">
        <f>SUM(Daman:Diu!AA202)</f>
        <v>0</v>
      </c>
      <c r="AB202" s="501">
        <f>SUM(Daman:Diu!AB202)</f>
        <v>0</v>
      </c>
      <c r="AC202" s="473"/>
      <c r="AD202" s="504">
        <f>SUM(Daman:Diu!AB202)</f>
        <v>0</v>
      </c>
      <c r="AE202" s="504">
        <f t="shared" si="10"/>
        <v>0</v>
      </c>
      <c r="AF202" s="504">
        <f t="shared" si="11"/>
        <v>0</v>
      </c>
    </row>
    <row r="203" spans="1:32" s="505" customFormat="1">
      <c r="A203" s="497"/>
      <c r="B203" s="473" t="s">
        <v>130</v>
      </c>
      <c r="C203" s="498">
        <f>SUM(Daman:Diu!C203)</f>
        <v>5775</v>
      </c>
      <c r="D203" s="499">
        <f>SUM(Daman:Diu!D203)</f>
        <v>8.6624999999999996</v>
      </c>
      <c r="E203" s="498">
        <f>SUM(Daman:Diu!E203)</f>
        <v>5775</v>
      </c>
      <c r="F203" s="499">
        <f>SUM(Daman:Diu!F203)</f>
        <v>8.6624999999999996</v>
      </c>
      <c r="G203" s="500">
        <f t="shared" si="14"/>
        <v>100</v>
      </c>
      <c r="H203" s="497">
        <f t="shared" si="14"/>
        <v>100</v>
      </c>
      <c r="I203" s="473">
        <f>SUM(Daman:Diu!I203)</f>
        <v>0</v>
      </c>
      <c r="J203" s="499">
        <f>SUM(Daman:Diu!J203)</f>
        <v>0</v>
      </c>
      <c r="K203" s="473">
        <f>SUM(Daman:Diu!K203)</f>
        <v>0</v>
      </c>
      <c r="L203" s="501">
        <f>SUM(Daman:Diu!L203)</f>
        <v>0</v>
      </c>
      <c r="M203" s="473">
        <f>SUM(Daman:Diu!M203)</f>
        <v>0</v>
      </c>
      <c r="N203" s="501">
        <f>SUM(Daman:Diu!N203)</f>
        <v>0</v>
      </c>
      <c r="O203" s="506">
        <f>150/100000</f>
        <v>1.5E-3</v>
      </c>
      <c r="P203" s="503">
        <f>SUM(Daman:Diu!P203)</f>
        <v>6014</v>
      </c>
      <c r="Q203" s="497">
        <f>SUM(Daman:Diu!Q203)</f>
        <v>9.0210000000000008</v>
      </c>
      <c r="R203" s="498">
        <f>SUM(Daman:Diu!R203)</f>
        <v>6014</v>
      </c>
      <c r="S203" s="499">
        <f>SUM(Daman:Diu!S203)</f>
        <v>9.0210000000000008</v>
      </c>
      <c r="T203" s="473">
        <f>SUM(Daman:Diu!T203)</f>
        <v>0</v>
      </c>
      <c r="U203" s="501">
        <f>SUM(Daman:Diu!U203)</f>
        <v>0</v>
      </c>
      <c r="V203" s="473">
        <f>SUM(Daman:Diu!V203)</f>
        <v>0</v>
      </c>
      <c r="W203" s="501">
        <f>SUM(Daman:Diu!W203)</f>
        <v>0</v>
      </c>
      <c r="X203" s="506">
        <f>150/100000</f>
        <v>1.5E-3</v>
      </c>
      <c r="Y203" s="473">
        <f>SUM(Daman:Diu!Y203)</f>
        <v>6014</v>
      </c>
      <c r="Z203" s="501">
        <f>SUM(Daman:Diu!Z203)</f>
        <v>9.0210000000000008</v>
      </c>
      <c r="AA203" s="473">
        <f>SUM(Daman:Diu!AA203)</f>
        <v>6014</v>
      </c>
      <c r="AB203" s="501">
        <f>SUM(Daman:Diu!AB203)</f>
        <v>9.0210000000000008</v>
      </c>
      <c r="AC203" s="589" t="s">
        <v>319</v>
      </c>
      <c r="AD203" s="504">
        <f>SUM(Daman:Diu!AB203)</f>
        <v>9.0210000000000008</v>
      </c>
      <c r="AE203" s="504">
        <f t="shared" si="10"/>
        <v>9.0210000000000008</v>
      </c>
      <c r="AF203" s="504">
        <f t="shared" si="11"/>
        <v>0</v>
      </c>
    </row>
    <row r="204" spans="1:32" s="505" customFormat="1">
      <c r="A204" s="497"/>
      <c r="B204" s="473" t="s">
        <v>131</v>
      </c>
      <c r="C204" s="498">
        <f>SUM(Daman:Diu!C204)</f>
        <v>2</v>
      </c>
      <c r="D204" s="499">
        <f>SUM(Daman:Diu!D204)</f>
        <v>3.0000000000000001E-3</v>
      </c>
      <c r="E204" s="498">
        <f>SUM(Daman:Diu!E204)</f>
        <v>2</v>
      </c>
      <c r="F204" s="499">
        <f>SUM(Daman:Diu!F204)</f>
        <v>3.0000000000000001E-3</v>
      </c>
      <c r="G204" s="500">
        <f t="shared" si="14"/>
        <v>100</v>
      </c>
      <c r="H204" s="497">
        <f t="shared" si="14"/>
        <v>100</v>
      </c>
      <c r="I204" s="473">
        <f>SUM(Daman:Diu!I204)</f>
        <v>0</v>
      </c>
      <c r="J204" s="499">
        <f>SUM(Daman:Diu!J204)</f>
        <v>0</v>
      </c>
      <c r="K204" s="473">
        <f>SUM(Daman:Diu!K204)</f>
        <v>0</v>
      </c>
      <c r="L204" s="501">
        <f>SUM(Daman:Diu!L204)</f>
        <v>0</v>
      </c>
      <c r="M204" s="473">
        <f>SUM(Daman:Diu!M204)</f>
        <v>0</v>
      </c>
      <c r="N204" s="501">
        <f>SUM(Daman:Diu!N204)</f>
        <v>0</v>
      </c>
      <c r="O204" s="506">
        <f t="shared" ref="O204:O205" si="17">150/100000</f>
        <v>1.5E-3</v>
      </c>
      <c r="P204" s="503">
        <f>SUM(Daman:Diu!P204)</f>
        <v>2</v>
      </c>
      <c r="Q204" s="507">
        <f>SUM(Daman:Diu!Q204)</f>
        <v>3.0000000000000001E-3</v>
      </c>
      <c r="R204" s="498">
        <f>SUM(Daman:Diu!R204)</f>
        <v>2</v>
      </c>
      <c r="S204" s="508">
        <f>SUM(Daman:Diu!S204)</f>
        <v>3.0000000000000001E-3</v>
      </c>
      <c r="T204" s="473">
        <f>SUM(Daman:Diu!T204)</f>
        <v>0</v>
      </c>
      <c r="U204" s="501">
        <f>SUM(Daman:Diu!U204)</f>
        <v>0</v>
      </c>
      <c r="V204" s="473">
        <f>SUM(Daman:Diu!V204)</f>
        <v>0</v>
      </c>
      <c r="W204" s="501">
        <f>SUM(Daman:Diu!W204)</f>
        <v>0</v>
      </c>
      <c r="X204" s="506">
        <f t="shared" ref="X204:X205" si="18">150/100000</f>
        <v>1.5E-3</v>
      </c>
      <c r="Y204" s="473">
        <f>SUM(Daman:Diu!Y204)</f>
        <v>2</v>
      </c>
      <c r="Z204" s="509">
        <f>SUM(Daman:Diu!Z204)</f>
        <v>3.0000000000000001E-3</v>
      </c>
      <c r="AA204" s="473">
        <f>SUM(Daman:Diu!AA204)</f>
        <v>2</v>
      </c>
      <c r="AB204" s="509">
        <f>SUM(Daman:Diu!AB204)</f>
        <v>3.0000000000000001E-3</v>
      </c>
      <c r="AC204" s="596"/>
      <c r="AD204" s="504">
        <f>SUM(Daman:Diu!AB204)</f>
        <v>3.0000000000000001E-3</v>
      </c>
      <c r="AE204" s="504">
        <f t="shared" si="10"/>
        <v>3.0000000000000001E-3</v>
      </c>
      <c r="AF204" s="504">
        <f t="shared" si="11"/>
        <v>0</v>
      </c>
    </row>
    <row r="205" spans="1:32" s="505" customFormat="1">
      <c r="A205" s="497"/>
      <c r="B205" s="473" t="s">
        <v>132</v>
      </c>
      <c r="C205" s="498">
        <f>SUM(Daman:Diu!C205)</f>
        <v>4</v>
      </c>
      <c r="D205" s="499">
        <f>SUM(Daman:Diu!D205)</f>
        <v>6.0000000000000001E-3</v>
      </c>
      <c r="E205" s="498">
        <f>SUM(Daman:Diu!E205)</f>
        <v>4</v>
      </c>
      <c r="F205" s="499">
        <f>SUM(Daman:Diu!F205)</f>
        <v>6.0000000000000001E-3</v>
      </c>
      <c r="G205" s="500">
        <f t="shared" si="14"/>
        <v>100</v>
      </c>
      <c r="H205" s="497">
        <f t="shared" si="14"/>
        <v>100</v>
      </c>
      <c r="I205" s="473">
        <f>SUM(Daman:Diu!I205)</f>
        <v>0</v>
      </c>
      <c r="J205" s="499">
        <f>SUM(Daman:Diu!J205)</f>
        <v>0</v>
      </c>
      <c r="K205" s="473">
        <f>SUM(Daman:Diu!K205)</f>
        <v>0</v>
      </c>
      <c r="L205" s="501">
        <f>SUM(Daman:Diu!L205)</f>
        <v>0</v>
      </c>
      <c r="M205" s="473">
        <f>SUM(Daman:Diu!M205)</f>
        <v>0</v>
      </c>
      <c r="N205" s="501">
        <f>SUM(Daman:Diu!N205)</f>
        <v>0</v>
      </c>
      <c r="O205" s="506">
        <f t="shared" si="17"/>
        <v>1.5E-3</v>
      </c>
      <c r="P205" s="503">
        <f>SUM(Daman:Diu!P205)</f>
        <v>3</v>
      </c>
      <c r="Q205" s="507">
        <f>SUM(Daman:Diu!Q205)</f>
        <v>4.5000000000000005E-3</v>
      </c>
      <c r="R205" s="498">
        <f>SUM(Daman:Diu!R205)</f>
        <v>3</v>
      </c>
      <c r="S205" s="508">
        <f>SUM(Daman:Diu!S205)</f>
        <v>4.5000000000000005E-3</v>
      </c>
      <c r="T205" s="473">
        <f>SUM(Daman:Diu!T205)</f>
        <v>0</v>
      </c>
      <c r="U205" s="501">
        <f>SUM(Daman:Diu!U205)</f>
        <v>0</v>
      </c>
      <c r="V205" s="473">
        <f>SUM(Daman:Diu!V205)</f>
        <v>0</v>
      </c>
      <c r="W205" s="501">
        <f>SUM(Daman:Diu!W205)</f>
        <v>0</v>
      </c>
      <c r="X205" s="506">
        <f t="shared" si="18"/>
        <v>1.5E-3</v>
      </c>
      <c r="Y205" s="473">
        <f>SUM(Daman:Diu!Y205)</f>
        <v>3</v>
      </c>
      <c r="Z205" s="509">
        <f>SUM(Daman:Diu!Z205)</f>
        <v>4.5000000000000005E-3</v>
      </c>
      <c r="AA205" s="473">
        <f>SUM(Daman:Diu!AA205)</f>
        <v>3</v>
      </c>
      <c r="AB205" s="509">
        <f>SUM(Daman:Diu!AB205)</f>
        <v>4.5000000000000005E-3</v>
      </c>
      <c r="AC205" s="596"/>
      <c r="AD205" s="504">
        <f>SUM(Daman:Diu!AB205)</f>
        <v>4.5000000000000005E-3</v>
      </c>
      <c r="AE205" s="504">
        <f t="shared" si="10"/>
        <v>4.5000000000000005E-3</v>
      </c>
      <c r="AF205" s="504">
        <f t="shared" si="11"/>
        <v>0</v>
      </c>
    </row>
    <row r="206" spans="1:32" s="505" customFormat="1">
      <c r="A206" s="497">
        <f>+A199+0.01</f>
        <v>7.02</v>
      </c>
      <c r="B206" s="473" t="s">
        <v>133</v>
      </c>
      <c r="C206" s="498">
        <f>SUM(Daman:Diu!C206)</f>
        <v>5418</v>
      </c>
      <c r="D206" s="499">
        <f>SUM(Daman:Diu!D206)</f>
        <v>13.545</v>
      </c>
      <c r="E206" s="498">
        <f>SUM(Daman:Diu!E206)</f>
        <v>5418</v>
      </c>
      <c r="F206" s="499">
        <f>SUM(Daman:Diu!F206)</f>
        <v>13.545</v>
      </c>
      <c r="G206" s="500">
        <f t="shared" si="14"/>
        <v>100</v>
      </c>
      <c r="H206" s="497">
        <f t="shared" si="14"/>
        <v>100.00000000000001</v>
      </c>
      <c r="I206" s="473">
        <f>SUM(Daman:Diu!I206)</f>
        <v>0</v>
      </c>
      <c r="J206" s="499">
        <f>SUM(Daman:Diu!J206)</f>
        <v>0</v>
      </c>
      <c r="K206" s="473">
        <f>SUM(Daman:Diu!K206)</f>
        <v>0</v>
      </c>
      <c r="L206" s="501">
        <f>SUM(Daman:Diu!L206)</f>
        <v>0</v>
      </c>
      <c r="M206" s="473">
        <f>SUM(Daman:Diu!M206)</f>
        <v>0</v>
      </c>
      <c r="N206" s="501">
        <f>SUM(Daman:Diu!N206)</f>
        <v>0</v>
      </c>
      <c r="O206" s="506">
        <f>250/100000</f>
        <v>2.5000000000000001E-3</v>
      </c>
      <c r="P206" s="503">
        <f>SUM(Daman:Diu!P206)</f>
        <v>5802</v>
      </c>
      <c r="Q206" s="497">
        <f>SUM(Daman:Diu!Q206)</f>
        <v>14.505000000000001</v>
      </c>
      <c r="R206" s="498">
        <f>SUM(Daman:Diu!R206)</f>
        <v>5802</v>
      </c>
      <c r="S206" s="499">
        <f>SUM(Daman:Diu!S206)</f>
        <v>14.505000000000001</v>
      </c>
      <c r="T206" s="473">
        <f>SUM(Daman:Diu!T206)</f>
        <v>0</v>
      </c>
      <c r="U206" s="501">
        <f>SUM(Daman:Diu!U206)</f>
        <v>0</v>
      </c>
      <c r="V206" s="473">
        <f>SUM(Daman:Diu!V206)</f>
        <v>0</v>
      </c>
      <c r="W206" s="501">
        <f>SUM(Daman:Diu!W206)</f>
        <v>0</v>
      </c>
      <c r="X206" s="506">
        <f>250/100000</f>
        <v>2.5000000000000001E-3</v>
      </c>
      <c r="Y206" s="473">
        <f>SUM(Daman:Diu!Y206)</f>
        <v>5802</v>
      </c>
      <c r="Z206" s="501">
        <f>SUM(Daman:Diu!Z206)</f>
        <v>14.505000000000001</v>
      </c>
      <c r="AA206" s="473">
        <f>SUM(Daman:Diu!AA206)</f>
        <v>5802</v>
      </c>
      <c r="AB206" s="501">
        <f>SUM(Daman:Diu!AB206)</f>
        <v>14.505000000000001</v>
      </c>
      <c r="AC206" s="596"/>
      <c r="AD206" s="504">
        <f>SUM(Daman:Diu!AB206)</f>
        <v>14.505000000000001</v>
      </c>
      <c r="AE206" s="504">
        <f t="shared" si="10"/>
        <v>14.505000000000001</v>
      </c>
      <c r="AF206" s="504">
        <f t="shared" si="11"/>
        <v>0</v>
      </c>
    </row>
    <row r="207" spans="1:32" s="505" customFormat="1">
      <c r="A207" s="497">
        <f t="shared" ref="A207:A208" si="19">+A206+0.01</f>
        <v>7.0299999999999994</v>
      </c>
      <c r="B207" s="473" t="s">
        <v>134</v>
      </c>
      <c r="C207" s="498">
        <f>SUM(Daman:Diu!C207)</f>
        <v>1</v>
      </c>
      <c r="D207" s="499">
        <f>SUM(Daman:Diu!D207)</f>
        <v>2.5000000000000001E-3</v>
      </c>
      <c r="E207" s="498">
        <f>SUM(Daman:Diu!E207)</f>
        <v>1</v>
      </c>
      <c r="F207" s="499">
        <f>SUM(Daman:Diu!F207)</f>
        <v>2.5000000000000001E-3</v>
      </c>
      <c r="G207" s="500">
        <f t="shared" si="14"/>
        <v>100</v>
      </c>
      <c r="H207" s="497">
        <f t="shared" si="14"/>
        <v>100</v>
      </c>
      <c r="I207" s="473">
        <f>SUM(Daman:Diu!I207)</f>
        <v>0</v>
      </c>
      <c r="J207" s="499">
        <f>SUM(Daman:Diu!J207)</f>
        <v>0</v>
      </c>
      <c r="K207" s="473">
        <f>SUM(Daman:Diu!K207)</f>
        <v>0</v>
      </c>
      <c r="L207" s="501">
        <f>SUM(Daman:Diu!L207)</f>
        <v>0</v>
      </c>
      <c r="M207" s="473">
        <f>SUM(Daman:Diu!M207)</f>
        <v>0</v>
      </c>
      <c r="N207" s="501">
        <f>SUM(Daman:Diu!N207)</f>
        <v>0</v>
      </c>
      <c r="O207" s="506">
        <f t="shared" ref="O207:O208" si="20">250/100000</f>
        <v>2.5000000000000001E-3</v>
      </c>
      <c r="P207" s="503">
        <f>SUM(Daman:Diu!P207)</f>
        <v>2</v>
      </c>
      <c r="Q207" s="497">
        <f>SUM(Daman:Diu!Q207)</f>
        <v>5.0000000000000001E-3</v>
      </c>
      <c r="R207" s="498">
        <f>SUM(Daman:Diu!R207)</f>
        <v>2</v>
      </c>
      <c r="S207" s="499">
        <f>SUM(Daman:Diu!S207)</f>
        <v>5.0000000000000001E-3</v>
      </c>
      <c r="T207" s="473">
        <f>SUM(Daman:Diu!T207)</f>
        <v>0</v>
      </c>
      <c r="U207" s="501">
        <f>SUM(Daman:Diu!U207)</f>
        <v>0</v>
      </c>
      <c r="V207" s="473">
        <f>SUM(Daman:Diu!V207)</f>
        <v>0</v>
      </c>
      <c r="W207" s="501">
        <f>SUM(Daman:Diu!W207)</f>
        <v>0</v>
      </c>
      <c r="X207" s="506">
        <f t="shared" ref="X207:X208" si="21">250/100000</f>
        <v>2.5000000000000001E-3</v>
      </c>
      <c r="Y207" s="473">
        <f>SUM(Daman:Diu!Y207)</f>
        <v>2</v>
      </c>
      <c r="Z207" s="501">
        <f>SUM(Daman:Diu!Z207)</f>
        <v>5.0000000000000001E-3</v>
      </c>
      <c r="AA207" s="473">
        <f>SUM(Daman:Diu!AA207)</f>
        <v>2</v>
      </c>
      <c r="AB207" s="501">
        <f>SUM(Daman:Diu!AB207)</f>
        <v>5.0000000000000001E-3</v>
      </c>
      <c r="AC207" s="596"/>
      <c r="AD207" s="504">
        <f>SUM(Daman:Diu!AB207)</f>
        <v>5.0000000000000001E-3</v>
      </c>
      <c r="AE207" s="504">
        <f t="shared" si="10"/>
        <v>5.0000000000000001E-3</v>
      </c>
      <c r="AF207" s="504">
        <f t="shared" si="11"/>
        <v>0</v>
      </c>
    </row>
    <row r="208" spans="1:32" s="505" customFormat="1">
      <c r="A208" s="497">
        <f t="shared" si="19"/>
        <v>7.0399999999999991</v>
      </c>
      <c r="B208" s="473" t="s">
        <v>135</v>
      </c>
      <c r="C208" s="498">
        <f>SUM(Daman:Diu!C208)</f>
        <v>1</v>
      </c>
      <c r="D208" s="499">
        <f>SUM(Daman:Diu!D208)</f>
        <v>2.5000000000000001E-3</v>
      </c>
      <c r="E208" s="498">
        <f>SUM(Daman:Diu!E208)</f>
        <v>1</v>
      </c>
      <c r="F208" s="499">
        <f>SUM(Daman:Diu!F208)</f>
        <v>2.5000000000000001E-3</v>
      </c>
      <c r="G208" s="500">
        <f t="shared" si="14"/>
        <v>100</v>
      </c>
      <c r="H208" s="497">
        <f t="shared" si="14"/>
        <v>100</v>
      </c>
      <c r="I208" s="473">
        <f>SUM(Daman:Diu!I208)</f>
        <v>0</v>
      </c>
      <c r="J208" s="499">
        <f>SUM(Daman:Diu!J208)</f>
        <v>0</v>
      </c>
      <c r="K208" s="473">
        <f>SUM(Daman:Diu!K208)</f>
        <v>0</v>
      </c>
      <c r="L208" s="501">
        <f>SUM(Daman:Diu!L208)</f>
        <v>0</v>
      </c>
      <c r="M208" s="473">
        <f>SUM(Daman:Diu!M208)</f>
        <v>0</v>
      </c>
      <c r="N208" s="501">
        <f>SUM(Daman:Diu!N208)</f>
        <v>0</v>
      </c>
      <c r="O208" s="506">
        <f t="shared" si="20"/>
        <v>2.5000000000000001E-3</v>
      </c>
      <c r="P208" s="503">
        <f>SUM(Daman:Diu!P208)</f>
        <v>3</v>
      </c>
      <c r="Q208" s="497">
        <f>SUM(Daman:Diu!Q208)</f>
        <v>7.4999999999999997E-3</v>
      </c>
      <c r="R208" s="498">
        <f>SUM(Daman:Diu!R208)</f>
        <v>3</v>
      </c>
      <c r="S208" s="499">
        <f>SUM(Daman:Diu!S208)</f>
        <v>7.4999999999999997E-3</v>
      </c>
      <c r="T208" s="473">
        <f>SUM(Daman:Diu!T208)</f>
        <v>0</v>
      </c>
      <c r="U208" s="501">
        <f>SUM(Daman:Diu!U208)</f>
        <v>0</v>
      </c>
      <c r="V208" s="473">
        <f>SUM(Daman:Diu!V208)</f>
        <v>0</v>
      </c>
      <c r="W208" s="501">
        <f>SUM(Daman:Diu!W208)</f>
        <v>0</v>
      </c>
      <c r="X208" s="506">
        <f t="shared" si="21"/>
        <v>2.5000000000000001E-3</v>
      </c>
      <c r="Y208" s="473">
        <f>SUM(Daman:Diu!Y208)</f>
        <v>3</v>
      </c>
      <c r="Z208" s="501">
        <f>SUM(Daman:Diu!Z208)</f>
        <v>7.4999999999999997E-3</v>
      </c>
      <c r="AA208" s="473">
        <f>SUM(Daman:Diu!AA208)</f>
        <v>3</v>
      </c>
      <c r="AB208" s="501">
        <f>SUM(Daman:Diu!AB208)</f>
        <v>7.4999999999999997E-3</v>
      </c>
      <c r="AC208" s="590"/>
      <c r="AD208" s="504">
        <f>SUM(Daman:Diu!AB208)</f>
        <v>7.4999999999999997E-3</v>
      </c>
      <c r="AE208" s="504">
        <f t="shared" si="10"/>
        <v>7.4999999999999997E-3</v>
      </c>
      <c r="AF208" s="504">
        <f t="shared" si="11"/>
        <v>0</v>
      </c>
    </row>
    <row r="209" spans="1:32" s="278" customFormat="1">
      <c r="A209" s="270"/>
      <c r="B209" s="306" t="s">
        <v>107</v>
      </c>
      <c r="C209" s="493">
        <f>SUM(Daman:Diu!C209)</f>
        <v>14699</v>
      </c>
      <c r="D209" s="20">
        <f>SUM(Daman:Diu!D209)</f>
        <v>27.468499999999999</v>
      </c>
      <c r="E209" s="493">
        <f>SUM(Daman:Diu!E209)</f>
        <v>14699</v>
      </c>
      <c r="F209" s="20">
        <f>SUM(Daman:Diu!F209)</f>
        <v>27.468499999999999</v>
      </c>
      <c r="G209" s="323">
        <f t="shared" si="14"/>
        <v>100</v>
      </c>
      <c r="H209" s="270">
        <f t="shared" si="14"/>
        <v>99.999999999999986</v>
      </c>
      <c r="I209" s="274">
        <f>SUM(Daman:Diu!I209)</f>
        <v>0</v>
      </c>
      <c r="J209" s="273">
        <f>SUM(Daman:Diu!J209)</f>
        <v>0</v>
      </c>
      <c r="K209" s="274">
        <f>SUM(Daman:Diu!K209)</f>
        <v>0</v>
      </c>
      <c r="L209" s="275">
        <f>SUM(Daman:Diu!L209)</f>
        <v>0</v>
      </c>
      <c r="M209" s="274">
        <f>SUM(Daman:Diu!M209)</f>
        <v>0</v>
      </c>
      <c r="N209" s="275">
        <f>SUM(Daman:Diu!N209)</f>
        <v>0</v>
      </c>
      <c r="O209" s="392"/>
      <c r="P209" s="277">
        <f>SUM(Daman:Diu!P209)</f>
        <v>15374</v>
      </c>
      <c r="Q209" s="270">
        <f>SUM(Daman:Diu!Q209)</f>
        <v>28.867999999999999</v>
      </c>
      <c r="R209" s="272">
        <f>SUM(Daman:Diu!R209)</f>
        <v>15374</v>
      </c>
      <c r="S209" s="273">
        <f>SUM(Daman:Diu!S209)</f>
        <v>28.867999999999999</v>
      </c>
      <c r="T209" s="274">
        <f>SUM(Daman:Diu!T209)</f>
        <v>0</v>
      </c>
      <c r="U209" s="275">
        <f>SUM(Daman:Diu!U209)</f>
        <v>0</v>
      </c>
      <c r="V209" s="274">
        <f>SUM(Daman:Diu!V209)</f>
        <v>0</v>
      </c>
      <c r="W209" s="275">
        <f>SUM(Daman:Diu!W209)</f>
        <v>0</v>
      </c>
      <c r="X209" s="392"/>
      <c r="Y209" s="274">
        <f>SUM(Daman:Diu!Y209)</f>
        <v>15374</v>
      </c>
      <c r="Z209" s="275">
        <f>SUM(Daman:Diu!Z209)</f>
        <v>28.867999999999999</v>
      </c>
      <c r="AA209" s="274">
        <f>SUM(Daman:Diu!AA209)</f>
        <v>15374</v>
      </c>
      <c r="AB209" s="275">
        <f>SUM(Daman:Diu!AB209)</f>
        <v>28.867999999999999</v>
      </c>
      <c r="AC209" s="306"/>
      <c r="AD209" s="495">
        <f>SUM(Daman:Diu!AB209)</f>
        <v>28.867999999999999</v>
      </c>
      <c r="AE209" s="504">
        <f t="shared" si="10"/>
        <v>28.867999999999999</v>
      </c>
      <c r="AF209" s="504">
        <f t="shared" si="11"/>
        <v>0</v>
      </c>
    </row>
    <row r="210" spans="1:32">
      <c r="A210" s="3">
        <v>8</v>
      </c>
      <c r="B210" s="1" t="s">
        <v>136</v>
      </c>
      <c r="C210" s="493">
        <f>SUM(Daman:Diu!C210)</f>
        <v>0</v>
      </c>
      <c r="D210" s="20">
        <f>SUM(Daman:Diu!D210)</f>
        <v>0</v>
      </c>
      <c r="E210" s="493">
        <f>SUM(Daman:Diu!E210)</f>
        <v>0</v>
      </c>
      <c r="F210" s="20">
        <f>SUM(Daman:Diu!F210)</f>
        <v>0</v>
      </c>
      <c r="G210" s="240"/>
      <c r="H210" s="399"/>
      <c r="I210" s="4">
        <f>SUM(Daman:Diu!I210)</f>
        <v>0</v>
      </c>
      <c r="J210" s="20">
        <f>SUM(Daman:Diu!J210)</f>
        <v>0</v>
      </c>
      <c r="K210" s="4">
        <f>SUM(Daman:Diu!K210)</f>
        <v>0</v>
      </c>
      <c r="L210" s="238">
        <f>SUM(Daman:Diu!L210)</f>
        <v>0</v>
      </c>
      <c r="M210" s="4">
        <f>SUM(Daman:Diu!M210)</f>
        <v>0</v>
      </c>
      <c r="N210" s="238">
        <f>SUM(Daman:Diu!N210)</f>
        <v>0</v>
      </c>
      <c r="O210" s="378"/>
      <c r="P210" s="195">
        <f>SUM(Daman:Diu!P210)</f>
        <v>0</v>
      </c>
      <c r="Q210" s="262">
        <f>SUM(Daman:Diu!Q210)</f>
        <v>0</v>
      </c>
      <c r="R210" s="5">
        <f>SUM(Daman:Diu!R210)</f>
        <v>0</v>
      </c>
      <c r="S210" s="20">
        <f>SUM(Daman:Diu!S210)</f>
        <v>0</v>
      </c>
      <c r="T210" s="4">
        <f>SUM(Daman:Diu!T210)</f>
        <v>0</v>
      </c>
      <c r="U210" s="238">
        <f>SUM(Daman:Diu!U210)</f>
        <v>0</v>
      </c>
      <c r="V210" s="4">
        <f>SUM(Daman:Diu!V210)</f>
        <v>0</v>
      </c>
      <c r="W210" s="238">
        <f>SUM(Daman:Diu!W210)</f>
        <v>0</v>
      </c>
      <c r="X210" s="378"/>
      <c r="Y210" s="4">
        <f>SUM(Daman:Diu!Y210)</f>
        <v>0</v>
      </c>
      <c r="Z210" s="238">
        <f>SUM(Daman:Diu!Z210)</f>
        <v>0</v>
      </c>
      <c r="AA210" s="4">
        <f>SUM(Daman:Diu!AA210)</f>
        <v>0</v>
      </c>
      <c r="AB210" s="238">
        <f>SUM(Daman:Diu!AB210)</f>
        <v>0</v>
      </c>
      <c r="AC210" s="1"/>
      <c r="AD210" s="495">
        <f>SUM(Daman:Diu!AB210)</f>
        <v>0</v>
      </c>
      <c r="AE210" s="504">
        <f t="shared" si="10"/>
        <v>0</v>
      </c>
      <c r="AF210" s="504">
        <f t="shared" si="11"/>
        <v>0</v>
      </c>
    </row>
    <row r="211" spans="1:32" s="505" customFormat="1" ht="28.5">
      <c r="A211" s="497">
        <v>8.01</v>
      </c>
      <c r="B211" s="473" t="s">
        <v>282</v>
      </c>
      <c r="C211" s="498">
        <f>SUM(Daman:Diu!C211)</f>
        <v>6156</v>
      </c>
      <c r="D211" s="499">
        <f>SUM(Daman:Diu!D211)</f>
        <v>24.619999999999997</v>
      </c>
      <c r="E211" s="498">
        <f>SUM(Daman:Diu!E211)</f>
        <v>0</v>
      </c>
      <c r="F211" s="499">
        <f>SUM(Daman:Diu!F211)</f>
        <v>0</v>
      </c>
      <c r="G211" s="500">
        <f t="shared" ref="G211:H215" si="22">E211/C211%</f>
        <v>0</v>
      </c>
      <c r="H211" s="497">
        <f t="shared" si="22"/>
        <v>0</v>
      </c>
      <c r="I211" s="473">
        <f>SUM(Daman:Diu!I211)</f>
        <v>6156</v>
      </c>
      <c r="J211" s="499">
        <f>SUM(Daman:Diu!J211)</f>
        <v>24.619999999999997</v>
      </c>
      <c r="K211" s="473">
        <f>SUM(Daman:Diu!K211)</f>
        <v>6156</v>
      </c>
      <c r="L211" s="501">
        <f>SUM(Daman:Diu!L211)</f>
        <v>24.619999999999997</v>
      </c>
      <c r="M211" s="473">
        <f>SUM(Daman:Diu!M211)</f>
        <v>0</v>
      </c>
      <c r="N211" s="501">
        <f>SUM(Daman:Diu!N211)</f>
        <v>0</v>
      </c>
      <c r="O211" s="502">
        <f>400/100000</f>
        <v>4.0000000000000001E-3</v>
      </c>
      <c r="P211" s="503">
        <f>SUM(Daman:Diu!P211)</f>
        <v>6580</v>
      </c>
      <c r="Q211" s="497">
        <f>SUM(Daman:Diu!Q211)</f>
        <v>26.32</v>
      </c>
      <c r="R211" s="498">
        <f>SUM(Daman:Diu!R211)</f>
        <v>6580</v>
      </c>
      <c r="S211" s="499">
        <f>SUM(Daman:Diu!S211)</f>
        <v>50.94</v>
      </c>
      <c r="T211" s="473">
        <f>SUM(Daman:Diu!T211)</f>
        <v>6156</v>
      </c>
      <c r="U211" s="501">
        <f>SUM(Daman:Diu!U211)</f>
        <v>24.619999999999997</v>
      </c>
      <c r="V211" s="473">
        <f>SUM(Daman:Diu!V211)</f>
        <v>0</v>
      </c>
      <c r="W211" s="501">
        <f>SUM(Daman:Diu!W211)</f>
        <v>0</v>
      </c>
      <c r="X211" s="502">
        <f>400/100000</f>
        <v>4.0000000000000001E-3</v>
      </c>
      <c r="Y211" s="473">
        <f>SUM(Daman:Diu!Y211)</f>
        <v>6580</v>
      </c>
      <c r="Z211" s="501">
        <f>SUM(Daman:Diu!Z211)</f>
        <v>26.32</v>
      </c>
      <c r="AA211" s="473">
        <f>SUM(Daman:Diu!AA211)</f>
        <v>6580</v>
      </c>
      <c r="AB211" s="501">
        <f>SUM(Daman:Diu!AB211)</f>
        <v>50.94</v>
      </c>
      <c r="AC211" s="473" t="s">
        <v>319</v>
      </c>
      <c r="AD211" s="504">
        <f>SUM(Daman:Diu!AB211)</f>
        <v>50.94</v>
      </c>
      <c r="AE211" s="504">
        <f t="shared" si="10"/>
        <v>50.94</v>
      </c>
      <c r="AF211" s="504">
        <f t="shared" si="11"/>
        <v>0</v>
      </c>
    </row>
    <row r="212" spans="1:32" s="505" customFormat="1">
      <c r="A212" s="497">
        <f>+A211+0.01</f>
        <v>8.02</v>
      </c>
      <c r="B212" s="473" t="s">
        <v>138</v>
      </c>
      <c r="C212" s="498">
        <f>SUM(Daman:Diu!C212)</f>
        <v>0</v>
      </c>
      <c r="D212" s="499">
        <f>SUM(Daman:Diu!D212)</f>
        <v>0</v>
      </c>
      <c r="E212" s="498">
        <f>SUM(Daman:Diu!E212)</f>
        <v>0</v>
      </c>
      <c r="F212" s="499">
        <f>SUM(Daman:Diu!F212)</f>
        <v>0</v>
      </c>
      <c r="G212" s="500" t="e">
        <f t="shared" si="22"/>
        <v>#DIV/0!</v>
      </c>
      <c r="H212" s="497" t="e">
        <f t="shared" si="22"/>
        <v>#DIV/0!</v>
      </c>
      <c r="I212" s="473">
        <f>SUM(Daman:Diu!I212)</f>
        <v>0</v>
      </c>
      <c r="J212" s="499">
        <f>SUM(Daman:Diu!J212)</f>
        <v>0</v>
      </c>
      <c r="K212" s="473">
        <f>SUM(Daman:Diu!K212)</f>
        <v>0</v>
      </c>
      <c r="L212" s="501">
        <f>SUM(Daman:Diu!L212)</f>
        <v>0</v>
      </c>
      <c r="M212" s="473">
        <f>SUM(Daman:Diu!M212)</f>
        <v>0</v>
      </c>
      <c r="N212" s="501">
        <f>SUM(Daman:Diu!N212)</f>
        <v>0</v>
      </c>
      <c r="O212" s="502"/>
      <c r="P212" s="503">
        <f>SUM(Daman:Diu!P212)</f>
        <v>0</v>
      </c>
      <c r="Q212" s="497">
        <f>SUM(Daman:Diu!Q212)</f>
        <v>0</v>
      </c>
      <c r="R212" s="498">
        <f>SUM(Daman:Diu!R212)</f>
        <v>0</v>
      </c>
      <c r="S212" s="499">
        <f>SUM(Daman:Diu!S212)</f>
        <v>0</v>
      </c>
      <c r="T212" s="473">
        <f>SUM(Daman:Diu!T212)</f>
        <v>0</v>
      </c>
      <c r="U212" s="501">
        <f>SUM(Daman:Diu!U212)</f>
        <v>0</v>
      </c>
      <c r="V212" s="473">
        <f>SUM(Daman:Diu!V212)</f>
        <v>0</v>
      </c>
      <c r="W212" s="501">
        <f>SUM(Daman:Diu!W212)</f>
        <v>0</v>
      </c>
      <c r="X212" s="502"/>
      <c r="Y212" s="473">
        <f>SUM(Daman:Diu!Y212)</f>
        <v>0</v>
      </c>
      <c r="Z212" s="501">
        <f>SUM(Daman:Diu!Z212)</f>
        <v>0</v>
      </c>
      <c r="AA212" s="473">
        <f>SUM(Daman:Diu!AA212)</f>
        <v>0</v>
      </c>
      <c r="AB212" s="501">
        <f>SUM(Daman:Diu!AB212)</f>
        <v>0</v>
      </c>
      <c r="AC212" s="473"/>
      <c r="AD212" s="504">
        <f>SUM(Daman:Diu!AB212)</f>
        <v>0</v>
      </c>
      <c r="AE212" s="504">
        <f t="shared" si="10"/>
        <v>0</v>
      </c>
      <c r="AF212" s="504">
        <f t="shared" si="11"/>
        <v>0</v>
      </c>
    </row>
    <row r="213" spans="1:32" s="505" customFormat="1">
      <c r="A213" s="497">
        <f t="shared" ref="A213:A214" si="23">+A212+0.01</f>
        <v>8.0299999999999994</v>
      </c>
      <c r="B213" s="473" t="s">
        <v>139</v>
      </c>
      <c r="C213" s="498">
        <f>SUM(Daman:Diu!C213)</f>
        <v>0</v>
      </c>
      <c r="D213" s="499">
        <f>SUM(Daman:Diu!D213)</f>
        <v>0</v>
      </c>
      <c r="E213" s="498">
        <f>SUM(Daman:Diu!E213)</f>
        <v>0</v>
      </c>
      <c r="F213" s="499">
        <f>SUM(Daman:Diu!F213)</f>
        <v>0</v>
      </c>
      <c r="G213" s="500" t="e">
        <f t="shared" si="22"/>
        <v>#DIV/0!</v>
      </c>
      <c r="H213" s="497" t="e">
        <f t="shared" si="22"/>
        <v>#DIV/0!</v>
      </c>
      <c r="I213" s="473">
        <f>SUM(Daman:Diu!I213)</f>
        <v>0</v>
      </c>
      <c r="J213" s="499">
        <f>SUM(Daman:Diu!J213)</f>
        <v>0</v>
      </c>
      <c r="K213" s="473">
        <f>SUM(Daman:Diu!K213)</f>
        <v>0</v>
      </c>
      <c r="L213" s="501">
        <f>SUM(Daman:Diu!L213)</f>
        <v>0</v>
      </c>
      <c r="M213" s="473">
        <f>SUM(Daman:Diu!M213)</f>
        <v>0</v>
      </c>
      <c r="N213" s="501">
        <f>SUM(Daman:Diu!N213)</f>
        <v>0</v>
      </c>
      <c r="O213" s="502"/>
      <c r="P213" s="503">
        <f>SUM(Daman:Diu!P213)</f>
        <v>0</v>
      </c>
      <c r="Q213" s="497">
        <f>SUM(Daman:Diu!Q213)</f>
        <v>0</v>
      </c>
      <c r="R213" s="498">
        <f>SUM(Daman:Diu!R213)</f>
        <v>0</v>
      </c>
      <c r="S213" s="499">
        <f>SUM(Daman:Diu!S213)</f>
        <v>0</v>
      </c>
      <c r="T213" s="473">
        <f>SUM(Daman:Diu!T213)</f>
        <v>0</v>
      </c>
      <c r="U213" s="501">
        <f>SUM(Daman:Diu!U213)</f>
        <v>0</v>
      </c>
      <c r="V213" s="473">
        <f>SUM(Daman:Diu!V213)</f>
        <v>0</v>
      </c>
      <c r="W213" s="501">
        <f>SUM(Daman:Diu!W213)</f>
        <v>0</v>
      </c>
      <c r="X213" s="502"/>
      <c r="Y213" s="473">
        <f>SUM(Daman:Diu!Y213)</f>
        <v>0</v>
      </c>
      <c r="Z213" s="501">
        <f>SUM(Daman:Diu!Z213)</f>
        <v>0</v>
      </c>
      <c r="AA213" s="473">
        <f>SUM(Daman:Diu!AA213)</f>
        <v>0</v>
      </c>
      <c r="AB213" s="501">
        <f>SUM(Daman:Diu!AB213)</f>
        <v>0</v>
      </c>
      <c r="AC213" s="473"/>
      <c r="AD213" s="504">
        <f>SUM(Daman:Diu!AB213)</f>
        <v>0</v>
      </c>
      <c r="AE213" s="504">
        <f t="shared" si="10"/>
        <v>0</v>
      </c>
      <c r="AF213" s="504">
        <f t="shared" si="11"/>
        <v>0</v>
      </c>
    </row>
    <row r="214" spans="1:32" s="505" customFormat="1" ht="28.5">
      <c r="A214" s="497">
        <f t="shared" si="23"/>
        <v>8.0399999999999991</v>
      </c>
      <c r="B214" s="473" t="s">
        <v>140</v>
      </c>
      <c r="C214" s="498">
        <f>SUM(Daman:Diu!C214)</f>
        <v>120</v>
      </c>
      <c r="D214" s="499">
        <f>SUM(Daman:Diu!D214)</f>
        <v>0.48</v>
      </c>
      <c r="E214" s="498">
        <f>SUM(Daman:Diu!E214)</f>
        <v>0</v>
      </c>
      <c r="F214" s="499">
        <f>SUM(Daman:Diu!F214)</f>
        <v>0</v>
      </c>
      <c r="G214" s="500">
        <f t="shared" si="22"/>
        <v>0</v>
      </c>
      <c r="H214" s="497">
        <f t="shared" si="22"/>
        <v>0</v>
      </c>
      <c r="I214" s="473">
        <f>SUM(Daman:Diu!I214)</f>
        <v>120</v>
      </c>
      <c r="J214" s="499">
        <f>SUM(Daman:Diu!J214)</f>
        <v>0.48</v>
      </c>
      <c r="K214" s="473">
        <f>SUM(Daman:Diu!K214)</f>
        <v>120</v>
      </c>
      <c r="L214" s="501">
        <f>SUM(Daman:Diu!L214)</f>
        <v>0.48</v>
      </c>
      <c r="M214" s="473">
        <f>SUM(Daman:Diu!M214)</f>
        <v>0</v>
      </c>
      <c r="N214" s="501">
        <f>SUM(Daman:Diu!N214)</f>
        <v>0</v>
      </c>
      <c r="O214" s="502">
        <f>400/100000</f>
        <v>4.0000000000000001E-3</v>
      </c>
      <c r="P214" s="503">
        <f>SUM(Daman:Diu!P214)</f>
        <v>120</v>
      </c>
      <c r="Q214" s="497">
        <f>SUM(Daman:Diu!Q214)</f>
        <v>0.48</v>
      </c>
      <c r="R214" s="498">
        <f>SUM(Daman:Diu!R214)</f>
        <v>120</v>
      </c>
      <c r="S214" s="499">
        <f>SUM(Daman:Diu!S214)</f>
        <v>0.96</v>
      </c>
      <c r="T214" s="473">
        <f>SUM(Daman:Diu!T214)</f>
        <v>120</v>
      </c>
      <c r="U214" s="501">
        <f>SUM(Daman:Diu!U214)</f>
        <v>0.48</v>
      </c>
      <c r="V214" s="473">
        <f>SUM(Daman:Diu!V214)</f>
        <v>0</v>
      </c>
      <c r="W214" s="501">
        <f>SUM(Daman:Diu!W214)</f>
        <v>0</v>
      </c>
      <c r="X214" s="502">
        <f>400/100000</f>
        <v>4.0000000000000001E-3</v>
      </c>
      <c r="Y214" s="473">
        <f>SUM(Daman:Diu!Y214)</f>
        <v>120</v>
      </c>
      <c r="Z214" s="501">
        <f>SUM(Daman:Diu!Z214)</f>
        <v>0.48</v>
      </c>
      <c r="AA214" s="473">
        <f>SUM(Daman:Diu!AA214)</f>
        <v>120</v>
      </c>
      <c r="AB214" s="501">
        <f>SUM(Daman:Diu!AB214)</f>
        <v>0.96</v>
      </c>
      <c r="AC214" s="473" t="s">
        <v>319</v>
      </c>
      <c r="AD214" s="504">
        <f>SUM(Daman:Diu!AB214)</f>
        <v>0.96</v>
      </c>
      <c r="AE214" s="504">
        <f t="shared" si="10"/>
        <v>0.96</v>
      </c>
      <c r="AF214" s="504">
        <f t="shared" si="11"/>
        <v>0</v>
      </c>
    </row>
    <row r="215" spans="1:32" s="278" customFormat="1">
      <c r="A215" s="270"/>
      <c r="B215" s="306" t="s">
        <v>109</v>
      </c>
      <c r="C215" s="493">
        <f>SUM(Daman:Diu!C215)</f>
        <v>6276</v>
      </c>
      <c r="D215" s="20">
        <f>SUM(Daman:Diu!D215)</f>
        <v>25.1</v>
      </c>
      <c r="E215" s="493">
        <f>SUM(Daman:Diu!E215)</f>
        <v>0</v>
      </c>
      <c r="F215" s="20">
        <f>SUM(Daman:Diu!F215)</f>
        <v>0</v>
      </c>
      <c r="G215" s="323">
        <f t="shared" si="22"/>
        <v>0</v>
      </c>
      <c r="H215" s="270">
        <f t="shared" si="22"/>
        <v>0</v>
      </c>
      <c r="I215" s="274">
        <f>SUM(Daman:Diu!I215)</f>
        <v>6276</v>
      </c>
      <c r="J215" s="273">
        <f>SUM(Daman:Diu!J215)</f>
        <v>25.1</v>
      </c>
      <c r="K215" s="274">
        <f>SUM(Daman:Diu!K215)</f>
        <v>6276</v>
      </c>
      <c r="L215" s="275">
        <f>SUM(Daman:Diu!L215)</f>
        <v>25.1</v>
      </c>
      <c r="M215" s="274">
        <f>SUM(Daman:Diu!M215)</f>
        <v>0</v>
      </c>
      <c r="N215" s="275">
        <f>SUM(Daman:Diu!N215)</f>
        <v>0</v>
      </c>
      <c r="O215" s="392"/>
      <c r="P215" s="277">
        <f>SUM(Daman:Diu!P215)</f>
        <v>6700</v>
      </c>
      <c r="Q215" s="270">
        <f>SUM(Daman:Diu!Q215)</f>
        <v>26.8</v>
      </c>
      <c r="R215" s="272">
        <f>SUM(Daman:Diu!R215)</f>
        <v>6700</v>
      </c>
      <c r="S215" s="273">
        <f>SUM(Daman:Diu!S215)</f>
        <v>51.9</v>
      </c>
      <c r="T215" s="274">
        <f>SUM(Daman:Diu!T215)</f>
        <v>6276</v>
      </c>
      <c r="U215" s="275">
        <f>SUM(Daman:Diu!U215)</f>
        <v>25.1</v>
      </c>
      <c r="V215" s="274">
        <f>SUM(Daman:Diu!V215)</f>
        <v>0</v>
      </c>
      <c r="W215" s="275">
        <f>SUM(Daman:Diu!W215)</f>
        <v>0</v>
      </c>
      <c r="X215" s="392"/>
      <c r="Y215" s="274">
        <f>SUM(Daman:Diu!Y215)</f>
        <v>6700</v>
      </c>
      <c r="Z215" s="275">
        <f>SUM(Daman:Diu!Z215)</f>
        <v>26.8</v>
      </c>
      <c r="AA215" s="274">
        <f>SUM(Daman:Diu!AA215)</f>
        <v>6700</v>
      </c>
      <c r="AB215" s="275">
        <f>SUM(Daman:Diu!AB215)</f>
        <v>51.9</v>
      </c>
      <c r="AC215" s="306"/>
      <c r="AD215" s="495">
        <f>SUM(Daman:Diu!AB215)</f>
        <v>51.9</v>
      </c>
      <c r="AE215" s="504">
        <f t="shared" si="10"/>
        <v>51.900000000000006</v>
      </c>
      <c r="AF215" s="504">
        <f t="shared" si="11"/>
        <v>0</v>
      </c>
    </row>
    <row r="216" spans="1:32">
      <c r="A216" s="3">
        <v>9</v>
      </c>
      <c r="B216" s="1" t="s">
        <v>141</v>
      </c>
      <c r="C216" s="493">
        <f>SUM(Daman:Diu!C216)</f>
        <v>0</v>
      </c>
      <c r="D216" s="20">
        <f>SUM(Daman:Diu!D216)</f>
        <v>0</v>
      </c>
      <c r="E216" s="493">
        <f>SUM(Daman:Diu!E216)</f>
        <v>0</v>
      </c>
      <c r="F216" s="20">
        <f>SUM(Daman:Diu!F216)</f>
        <v>0</v>
      </c>
      <c r="G216" s="240"/>
      <c r="H216" s="399"/>
      <c r="I216" s="4">
        <f>SUM(Daman:Diu!I216)</f>
        <v>0</v>
      </c>
      <c r="J216" s="20">
        <f>SUM(Daman:Diu!J216)</f>
        <v>0</v>
      </c>
      <c r="K216" s="4">
        <f>SUM(Daman:Diu!K216)</f>
        <v>0</v>
      </c>
      <c r="L216" s="238">
        <f>SUM(Daman:Diu!L216)</f>
        <v>0</v>
      </c>
      <c r="M216" s="4">
        <f>SUM(Daman:Diu!M216)</f>
        <v>0</v>
      </c>
      <c r="N216" s="238">
        <f>SUM(Daman:Diu!N216)</f>
        <v>0</v>
      </c>
      <c r="O216" s="378"/>
      <c r="P216" s="195">
        <f>SUM(Daman:Diu!P216)</f>
        <v>0</v>
      </c>
      <c r="Q216" s="262">
        <f>SUM(Daman:Diu!Q216)</f>
        <v>0</v>
      </c>
      <c r="R216" s="5">
        <f>SUM(Daman:Diu!R216)</f>
        <v>0</v>
      </c>
      <c r="S216" s="20">
        <f>SUM(Daman:Diu!S216)</f>
        <v>0</v>
      </c>
      <c r="T216" s="4">
        <f>SUM(Daman:Diu!T216)</f>
        <v>0</v>
      </c>
      <c r="U216" s="238">
        <f>SUM(Daman:Diu!U216)</f>
        <v>0</v>
      </c>
      <c r="V216" s="4">
        <f>SUM(Daman:Diu!V216)</f>
        <v>0</v>
      </c>
      <c r="W216" s="238">
        <f>SUM(Daman:Diu!W216)</f>
        <v>0</v>
      </c>
      <c r="X216" s="378"/>
      <c r="Y216" s="4">
        <f>SUM(Daman:Diu!Y216)</f>
        <v>0</v>
      </c>
      <c r="Z216" s="238">
        <f>SUM(Daman:Diu!Z216)</f>
        <v>0</v>
      </c>
      <c r="AA216" s="4">
        <f>SUM(Daman:Diu!AA216)</f>
        <v>0</v>
      </c>
      <c r="AB216" s="238">
        <f>SUM(Daman:Diu!AB216)</f>
        <v>0</v>
      </c>
      <c r="AC216" s="1"/>
      <c r="AD216" s="495">
        <f>SUM(Daman:Diu!AB216)</f>
        <v>0</v>
      </c>
      <c r="AE216" s="504">
        <f t="shared" si="10"/>
        <v>0</v>
      </c>
      <c r="AF216" s="504">
        <f t="shared" si="11"/>
        <v>0</v>
      </c>
    </row>
    <row r="217" spans="1:32">
      <c r="A217" s="32">
        <v>9.01</v>
      </c>
      <c r="B217" s="4" t="s">
        <v>142</v>
      </c>
      <c r="C217" s="493">
        <f>SUM(Daman:Diu!C217)</f>
        <v>0</v>
      </c>
      <c r="D217" s="20">
        <f>SUM(Daman:Diu!D217)</f>
        <v>0</v>
      </c>
      <c r="E217" s="493">
        <f>SUM(Daman:Diu!E217)</f>
        <v>0</v>
      </c>
      <c r="F217" s="20">
        <f>SUM(Daman:Diu!F217)</f>
        <v>0</v>
      </c>
      <c r="G217" s="241"/>
      <c r="H217" s="238"/>
      <c r="I217" s="4">
        <f>SUM(Daman:Diu!I217)</f>
        <v>0</v>
      </c>
      <c r="J217" s="20">
        <f>SUM(Daman:Diu!J217)</f>
        <v>0</v>
      </c>
      <c r="K217" s="4">
        <f>SUM(Daman:Diu!K217)</f>
        <v>0</v>
      </c>
      <c r="L217" s="238">
        <f>SUM(Daman:Diu!L217)</f>
        <v>0</v>
      </c>
      <c r="M217" s="4">
        <f>SUM(Daman:Diu!M217)</f>
        <v>0</v>
      </c>
      <c r="N217" s="238">
        <f>SUM(Daman:Diu!N217)</f>
        <v>0</v>
      </c>
      <c r="O217" s="385">
        <v>0.2</v>
      </c>
      <c r="P217" s="195">
        <f>SUM(Daman:Diu!P217)</f>
        <v>0</v>
      </c>
      <c r="Q217" s="262">
        <f>SUM(Daman:Diu!Q217)</f>
        <v>0</v>
      </c>
      <c r="R217" s="5">
        <f>SUM(Daman:Diu!R217)</f>
        <v>0</v>
      </c>
      <c r="S217" s="20">
        <f>SUM(Daman:Diu!S217)</f>
        <v>0</v>
      </c>
      <c r="T217" s="4">
        <f>SUM(Daman:Diu!T217)</f>
        <v>0</v>
      </c>
      <c r="U217" s="238">
        <f>SUM(Daman:Diu!U217)</f>
        <v>0</v>
      </c>
      <c r="V217" s="4">
        <f>SUM(Daman:Diu!V217)</f>
        <v>0</v>
      </c>
      <c r="W217" s="238">
        <f>SUM(Daman:Diu!W217)</f>
        <v>0</v>
      </c>
      <c r="X217" s="385">
        <v>0.2</v>
      </c>
      <c r="Y217" s="4">
        <f>SUM(Daman:Diu!Y217)</f>
        <v>0</v>
      </c>
      <c r="Z217" s="238">
        <f>SUM(Daman:Diu!Z217)</f>
        <v>0</v>
      </c>
      <c r="AA217" s="4">
        <f>SUM(Daman:Diu!AA217)</f>
        <v>0</v>
      </c>
      <c r="AB217" s="238">
        <f>SUM(Daman:Diu!AB217)</f>
        <v>0</v>
      </c>
      <c r="AC217" s="4"/>
      <c r="AD217" s="495">
        <f>SUM(Daman:Diu!AB217)</f>
        <v>0</v>
      </c>
      <c r="AE217" s="504">
        <f t="shared" si="10"/>
        <v>0</v>
      </c>
      <c r="AF217" s="504">
        <f t="shared" si="11"/>
        <v>0</v>
      </c>
    </row>
    <row r="218" spans="1:32">
      <c r="A218" s="32">
        <v>9.02</v>
      </c>
      <c r="B218" s="4" t="s">
        <v>143</v>
      </c>
      <c r="C218" s="493">
        <f>SUM(Daman:Diu!C218)</f>
        <v>0</v>
      </c>
      <c r="D218" s="20">
        <f>SUM(Daman:Diu!D218)</f>
        <v>0</v>
      </c>
      <c r="E218" s="493">
        <f>SUM(Daman:Diu!E218)</f>
        <v>0</v>
      </c>
      <c r="F218" s="20">
        <f>SUM(Daman:Diu!F218)</f>
        <v>0</v>
      </c>
      <c r="G218" s="241"/>
      <c r="H218" s="238"/>
      <c r="I218" s="4">
        <f>SUM(Daman:Diu!I218)</f>
        <v>0</v>
      </c>
      <c r="J218" s="20">
        <f>SUM(Daman:Diu!J218)</f>
        <v>0</v>
      </c>
      <c r="K218" s="4">
        <f>SUM(Daman:Diu!K218)</f>
        <v>0</v>
      </c>
      <c r="L218" s="238">
        <f>SUM(Daman:Diu!L218)</f>
        <v>0</v>
      </c>
      <c r="M218" s="4">
        <f>SUM(Daman:Diu!M218)</f>
        <v>0</v>
      </c>
      <c r="N218" s="238">
        <f>SUM(Daman:Diu!N218)</f>
        <v>0</v>
      </c>
      <c r="O218" s="385">
        <v>0.5</v>
      </c>
      <c r="P218" s="195">
        <f>SUM(Daman:Diu!P218)</f>
        <v>0</v>
      </c>
      <c r="Q218" s="262">
        <f>SUM(Daman:Diu!Q218)</f>
        <v>0</v>
      </c>
      <c r="R218" s="5">
        <f>SUM(Daman:Diu!R218)</f>
        <v>0</v>
      </c>
      <c r="S218" s="20">
        <f>SUM(Daman:Diu!S218)</f>
        <v>0</v>
      </c>
      <c r="T218" s="4">
        <f>SUM(Daman:Diu!T218)</f>
        <v>0</v>
      </c>
      <c r="U218" s="238">
        <f>SUM(Daman:Diu!U218)</f>
        <v>0</v>
      </c>
      <c r="V218" s="4">
        <f>SUM(Daman:Diu!V218)</f>
        <v>0</v>
      </c>
      <c r="W218" s="238">
        <f>SUM(Daman:Diu!W218)</f>
        <v>0</v>
      </c>
      <c r="X218" s="385">
        <v>0.5</v>
      </c>
      <c r="Y218" s="4">
        <f>SUM(Daman:Diu!Y218)</f>
        <v>0</v>
      </c>
      <c r="Z218" s="238">
        <f>SUM(Daman:Diu!Z218)</f>
        <v>0</v>
      </c>
      <c r="AA218" s="4">
        <f>SUM(Daman:Diu!AA218)</f>
        <v>0</v>
      </c>
      <c r="AB218" s="238">
        <f>SUM(Daman:Diu!AB218)</f>
        <v>0</v>
      </c>
      <c r="AC218" s="4"/>
      <c r="AD218" s="495">
        <f>SUM(Daman:Diu!AB218)</f>
        <v>0</v>
      </c>
      <c r="AE218" s="504">
        <f t="shared" si="10"/>
        <v>0</v>
      </c>
      <c r="AF218" s="504">
        <f t="shared" si="11"/>
        <v>0</v>
      </c>
    </row>
    <row r="219" spans="1:32" s="278" customFormat="1">
      <c r="A219" s="270"/>
      <c r="B219" s="313" t="s">
        <v>109</v>
      </c>
      <c r="C219" s="493">
        <f>SUM(Daman:Diu!C219)</f>
        <v>0</v>
      </c>
      <c r="D219" s="20">
        <f>SUM(Daman:Diu!D219)</f>
        <v>0</v>
      </c>
      <c r="E219" s="493">
        <f>SUM(Daman:Diu!E219)</f>
        <v>0</v>
      </c>
      <c r="F219" s="20">
        <f>SUM(Daman:Diu!F219)</f>
        <v>0</v>
      </c>
      <c r="G219" s="314"/>
      <c r="H219" s="414"/>
      <c r="I219" s="274">
        <f>SUM(Daman:Diu!I219)</f>
        <v>0</v>
      </c>
      <c r="J219" s="273">
        <f>SUM(Daman:Diu!J219)</f>
        <v>0</v>
      </c>
      <c r="K219" s="274">
        <f>SUM(Daman:Diu!K219)</f>
        <v>0</v>
      </c>
      <c r="L219" s="275">
        <f>SUM(Daman:Diu!L219)</f>
        <v>0</v>
      </c>
      <c r="M219" s="274">
        <f>SUM(Daman:Diu!M219)</f>
        <v>0</v>
      </c>
      <c r="N219" s="275">
        <f>SUM(Daman:Diu!N219)</f>
        <v>0</v>
      </c>
      <c r="O219" s="392"/>
      <c r="P219" s="277">
        <f>SUM(Daman:Diu!P219)</f>
        <v>0</v>
      </c>
      <c r="Q219" s="270">
        <f>SUM(Daman:Diu!Q219)</f>
        <v>0</v>
      </c>
      <c r="R219" s="272">
        <f>SUM(Daman:Diu!R219)</f>
        <v>0</v>
      </c>
      <c r="S219" s="273">
        <f>SUM(Daman:Diu!S219)</f>
        <v>0</v>
      </c>
      <c r="T219" s="274">
        <f>SUM(Daman:Diu!T219)</f>
        <v>0</v>
      </c>
      <c r="U219" s="275">
        <f>SUM(Daman:Diu!U219)</f>
        <v>0</v>
      </c>
      <c r="V219" s="274">
        <f>SUM(Daman:Diu!V219)</f>
        <v>0</v>
      </c>
      <c r="W219" s="275">
        <f>SUM(Daman:Diu!W219)</f>
        <v>0</v>
      </c>
      <c r="X219" s="392"/>
      <c r="Y219" s="274">
        <f>SUM(Daman:Diu!Y219)</f>
        <v>0</v>
      </c>
      <c r="Z219" s="275">
        <f>SUM(Daman:Diu!Z219)</f>
        <v>0</v>
      </c>
      <c r="AA219" s="274">
        <f>SUM(Daman:Diu!AA219)</f>
        <v>0</v>
      </c>
      <c r="AB219" s="275">
        <f>SUM(Daman:Diu!AB219)</f>
        <v>0</v>
      </c>
      <c r="AC219" s="313"/>
      <c r="AD219" s="495">
        <f>SUM(Daman:Diu!AB219)</f>
        <v>0</v>
      </c>
      <c r="AE219" s="504">
        <f t="shared" si="10"/>
        <v>0</v>
      </c>
      <c r="AF219" s="504">
        <f t="shared" si="11"/>
        <v>0</v>
      </c>
    </row>
    <row r="220" spans="1:32">
      <c r="A220" s="21" t="s">
        <v>144</v>
      </c>
      <c r="B220" s="1" t="s">
        <v>145</v>
      </c>
      <c r="C220" s="493">
        <f>SUM(Daman:Diu!C220)</f>
        <v>0</v>
      </c>
      <c r="D220" s="20">
        <f>SUM(Daman:Diu!D220)</f>
        <v>0</v>
      </c>
      <c r="E220" s="493">
        <f>SUM(Daman:Diu!E220)</f>
        <v>0</v>
      </c>
      <c r="F220" s="20">
        <f>SUM(Daman:Diu!F220)</f>
        <v>0</v>
      </c>
      <c r="G220" s="240"/>
      <c r="H220" s="399"/>
      <c r="I220" s="4">
        <f>SUM(Daman:Diu!I220)</f>
        <v>0</v>
      </c>
      <c r="J220" s="20">
        <f>SUM(Daman:Diu!J220)</f>
        <v>0</v>
      </c>
      <c r="K220" s="4">
        <f>SUM(Daman:Diu!K220)</f>
        <v>0</v>
      </c>
      <c r="L220" s="238">
        <f>SUM(Daman:Diu!L220)</f>
        <v>0</v>
      </c>
      <c r="M220" s="4">
        <f>SUM(Daman:Diu!M220)</f>
        <v>0</v>
      </c>
      <c r="N220" s="238">
        <f>SUM(Daman:Diu!N220)</f>
        <v>0</v>
      </c>
      <c r="O220" s="378"/>
      <c r="P220" s="195">
        <f>SUM(Daman:Diu!P220)</f>
        <v>0</v>
      </c>
      <c r="Q220" s="262">
        <f>SUM(Daman:Diu!Q220)</f>
        <v>0</v>
      </c>
      <c r="R220" s="5">
        <f>SUM(Daman:Diu!R220)</f>
        <v>0</v>
      </c>
      <c r="S220" s="20">
        <f>SUM(Daman:Diu!S220)</f>
        <v>0</v>
      </c>
      <c r="T220" s="4">
        <f>SUM(Daman:Diu!T220)</f>
        <v>0</v>
      </c>
      <c r="U220" s="238">
        <f>SUM(Daman:Diu!U220)</f>
        <v>0</v>
      </c>
      <c r="V220" s="4">
        <f>SUM(Daman:Diu!V220)</f>
        <v>0</v>
      </c>
      <c r="W220" s="238">
        <f>SUM(Daman:Diu!W220)</f>
        <v>0</v>
      </c>
      <c r="X220" s="378"/>
      <c r="Y220" s="4">
        <f>SUM(Daman:Diu!Y220)</f>
        <v>0</v>
      </c>
      <c r="Z220" s="238">
        <f>SUM(Daman:Diu!Z220)</f>
        <v>0</v>
      </c>
      <c r="AA220" s="4">
        <f>SUM(Daman:Diu!AA220)</f>
        <v>0</v>
      </c>
      <c r="AB220" s="238">
        <f>SUM(Daman:Diu!AB220)</f>
        <v>0</v>
      </c>
      <c r="AC220" s="1"/>
      <c r="AD220" s="495">
        <f>SUM(Daman:Diu!AB220)</f>
        <v>0</v>
      </c>
      <c r="AE220" s="504">
        <f t="shared" si="10"/>
        <v>0</v>
      </c>
      <c r="AF220" s="504">
        <f t="shared" si="11"/>
        <v>0</v>
      </c>
    </row>
    <row r="221" spans="1:32">
      <c r="A221" s="3">
        <v>10</v>
      </c>
      <c r="B221" s="1" t="s">
        <v>146</v>
      </c>
      <c r="C221" s="493">
        <f>SUM(Daman:Diu!C221)</f>
        <v>0</v>
      </c>
      <c r="D221" s="20">
        <f>SUM(Daman:Diu!D221)</f>
        <v>0</v>
      </c>
      <c r="E221" s="493">
        <f>SUM(Daman:Diu!E221)</f>
        <v>0</v>
      </c>
      <c r="F221" s="20">
        <f>SUM(Daman:Diu!F221)</f>
        <v>0</v>
      </c>
      <c r="G221" s="240"/>
      <c r="H221" s="399"/>
      <c r="I221" s="4">
        <f>SUM(Daman:Diu!I221)</f>
        <v>0</v>
      </c>
      <c r="J221" s="20">
        <f>SUM(Daman:Diu!J221)</f>
        <v>0</v>
      </c>
      <c r="K221" s="4">
        <f>SUM(Daman:Diu!K221)</f>
        <v>0</v>
      </c>
      <c r="L221" s="238">
        <f>SUM(Daman:Diu!L221)</f>
        <v>0</v>
      </c>
      <c r="M221" s="4">
        <f>SUM(Daman:Diu!M221)</f>
        <v>0</v>
      </c>
      <c r="N221" s="238">
        <f>SUM(Daman:Diu!N221)</f>
        <v>0</v>
      </c>
      <c r="O221" s="378"/>
      <c r="P221" s="195">
        <f>SUM(Daman:Diu!P221)</f>
        <v>0</v>
      </c>
      <c r="Q221" s="262">
        <f>SUM(Daman:Diu!Q221)</f>
        <v>0</v>
      </c>
      <c r="R221" s="5">
        <f>SUM(Daman:Diu!R221)</f>
        <v>0</v>
      </c>
      <c r="S221" s="20">
        <f>SUM(Daman:Diu!S221)</f>
        <v>0</v>
      </c>
      <c r="T221" s="4">
        <f>SUM(Daman:Diu!T221)</f>
        <v>0</v>
      </c>
      <c r="U221" s="238">
        <f>SUM(Daman:Diu!U221)</f>
        <v>0</v>
      </c>
      <c r="V221" s="4">
        <f>SUM(Daman:Diu!V221)</f>
        <v>0</v>
      </c>
      <c r="W221" s="238">
        <f>SUM(Daman:Diu!W221)</f>
        <v>0</v>
      </c>
      <c r="X221" s="378"/>
      <c r="Y221" s="4">
        <f>SUM(Daman:Diu!Y221)</f>
        <v>0</v>
      </c>
      <c r="Z221" s="238">
        <f>SUM(Daman:Diu!Z221)</f>
        <v>0</v>
      </c>
      <c r="AA221" s="4">
        <f>SUM(Daman:Diu!AA221)</f>
        <v>0</v>
      </c>
      <c r="AB221" s="238">
        <f>SUM(Daman:Diu!AB221)</f>
        <v>0</v>
      </c>
      <c r="AC221" s="1"/>
      <c r="AD221" s="495">
        <f>SUM(Daman:Diu!AB221)</f>
        <v>0</v>
      </c>
      <c r="AE221" s="504">
        <f t="shared" si="10"/>
        <v>0</v>
      </c>
      <c r="AF221" s="504">
        <f t="shared" si="11"/>
        <v>0</v>
      </c>
    </row>
    <row r="222" spans="1:32">
      <c r="A222" s="25"/>
      <c r="B222" s="26" t="s">
        <v>147</v>
      </c>
      <c r="C222" s="493">
        <f>SUM(Daman:Diu!C222)</f>
        <v>0</v>
      </c>
      <c r="D222" s="20">
        <f>SUM(Daman:Diu!D222)</f>
        <v>0</v>
      </c>
      <c r="E222" s="493">
        <f>SUM(Daman:Diu!E222)</f>
        <v>0</v>
      </c>
      <c r="F222" s="20">
        <f>SUM(Daman:Diu!F222)</f>
        <v>0</v>
      </c>
      <c r="G222" s="254"/>
      <c r="H222" s="418"/>
      <c r="I222" s="4">
        <f>SUM(Daman:Diu!I222)</f>
        <v>0</v>
      </c>
      <c r="J222" s="20">
        <f>SUM(Daman:Diu!J222)</f>
        <v>0</v>
      </c>
      <c r="K222" s="4">
        <f>SUM(Daman:Diu!K222)</f>
        <v>0</v>
      </c>
      <c r="L222" s="238">
        <f>SUM(Daman:Diu!L222)</f>
        <v>0</v>
      </c>
      <c r="M222" s="4">
        <f>SUM(Daman:Diu!M222)</f>
        <v>0</v>
      </c>
      <c r="N222" s="238">
        <f>SUM(Daman:Diu!N222)</f>
        <v>0</v>
      </c>
      <c r="O222" s="395"/>
      <c r="P222" s="195">
        <f>SUM(Daman:Diu!P222)</f>
        <v>0</v>
      </c>
      <c r="Q222" s="262">
        <f>SUM(Daman:Diu!Q222)</f>
        <v>0</v>
      </c>
      <c r="R222" s="5">
        <f>SUM(Daman:Diu!R222)</f>
        <v>0</v>
      </c>
      <c r="S222" s="20">
        <f>SUM(Daman:Diu!S222)</f>
        <v>0</v>
      </c>
      <c r="T222" s="4">
        <f>SUM(Daman:Diu!T222)</f>
        <v>0</v>
      </c>
      <c r="U222" s="238">
        <f>SUM(Daman:Diu!U222)</f>
        <v>0</v>
      </c>
      <c r="V222" s="4">
        <f>SUM(Daman:Diu!V222)</f>
        <v>0</v>
      </c>
      <c r="W222" s="238">
        <f>SUM(Daman:Diu!W222)</f>
        <v>0</v>
      </c>
      <c r="X222" s="395"/>
      <c r="Y222" s="4">
        <f>SUM(Daman:Diu!Y222)</f>
        <v>0</v>
      </c>
      <c r="Z222" s="238">
        <f>SUM(Daman:Diu!Z222)</f>
        <v>0</v>
      </c>
      <c r="AA222" s="4">
        <f>SUM(Daman:Diu!AA222)</f>
        <v>0</v>
      </c>
      <c r="AB222" s="238">
        <f>SUM(Daman:Diu!AB222)</f>
        <v>0</v>
      </c>
      <c r="AC222" s="26"/>
      <c r="AD222" s="495">
        <f>SUM(Daman:Diu!AB222)</f>
        <v>0</v>
      </c>
      <c r="AE222" s="504">
        <f t="shared" si="10"/>
        <v>0</v>
      </c>
      <c r="AF222" s="504">
        <f t="shared" si="11"/>
        <v>0</v>
      </c>
    </row>
    <row r="223" spans="1:32">
      <c r="A223" s="32">
        <v>10.01</v>
      </c>
      <c r="B223" s="27" t="s">
        <v>148</v>
      </c>
      <c r="C223" s="493">
        <f>SUM(Daman:Diu!C223)</f>
        <v>0</v>
      </c>
      <c r="D223" s="20">
        <f>SUM(Daman:Diu!D223)</f>
        <v>0</v>
      </c>
      <c r="E223" s="493">
        <f>SUM(Daman:Diu!E223)</f>
        <v>0</v>
      </c>
      <c r="F223" s="20">
        <f>SUM(Daman:Diu!F223)</f>
        <v>0</v>
      </c>
      <c r="G223" s="255"/>
      <c r="H223" s="39"/>
      <c r="I223" s="4">
        <f>SUM(Daman:Diu!I223)</f>
        <v>0</v>
      </c>
      <c r="J223" s="20">
        <f>SUM(Daman:Diu!J223)</f>
        <v>0</v>
      </c>
      <c r="K223" s="4">
        <f>SUM(Daman:Diu!K223)</f>
        <v>0</v>
      </c>
      <c r="L223" s="238">
        <f>SUM(Daman:Diu!L223)</f>
        <v>0</v>
      </c>
      <c r="M223" s="4">
        <f>SUM(Daman:Diu!M223)</f>
        <v>0</v>
      </c>
      <c r="N223" s="238">
        <f>SUM(Daman:Diu!N223)</f>
        <v>0</v>
      </c>
      <c r="O223" s="385"/>
      <c r="P223" s="195">
        <f>SUM(Daman:Diu!P223)</f>
        <v>0</v>
      </c>
      <c r="Q223" s="262">
        <f>SUM(Daman:Diu!Q223)</f>
        <v>0</v>
      </c>
      <c r="R223" s="5">
        <f>SUM(Daman:Diu!R223)</f>
        <v>0</v>
      </c>
      <c r="S223" s="20">
        <f>SUM(Daman:Diu!S223)</f>
        <v>0</v>
      </c>
      <c r="T223" s="4">
        <f>SUM(Daman:Diu!T223)</f>
        <v>0</v>
      </c>
      <c r="U223" s="238">
        <f>SUM(Daman:Diu!U223)</f>
        <v>0</v>
      </c>
      <c r="V223" s="4">
        <f>SUM(Daman:Diu!V223)</f>
        <v>0</v>
      </c>
      <c r="W223" s="238">
        <f>SUM(Daman:Diu!W223)</f>
        <v>0</v>
      </c>
      <c r="X223" s="385"/>
      <c r="Y223" s="4">
        <f>SUM(Daman:Diu!Y223)</f>
        <v>0</v>
      </c>
      <c r="Z223" s="238">
        <f>SUM(Daman:Diu!Z223)</f>
        <v>0</v>
      </c>
      <c r="AA223" s="4">
        <f>SUM(Daman:Diu!AA223)</f>
        <v>0</v>
      </c>
      <c r="AB223" s="238">
        <f>SUM(Daman:Diu!AB223)</f>
        <v>0</v>
      </c>
      <c r="AC223" s="27"/>
      <c r="AD223" s="495">
        <f>SUM(Daman:Diu!AB223)</f>
        <v>0</v>
      </c>
      <c r="AE223" s="504">
        <f t="shared" si="10"/>
        <v>0</v>
      </c>
      <c r="AF223" s="504">
        <f t="shared" si="11"/>
        <v>0</v>
      </c>
    </row>
    <row r="224" spans="1:32">
      <c r="A224" s="32">
        <v>10.02</v>
      </c>
      <c r="B224" s="27" t="s">
        <v>149</v>
      </c>
      <c r="C224" s="493">
        <f>SUM(Daman:Diu!C224)</f>
        <v>0</v>
      </c>
      <c r="D224" s="20">
        <f>SUM(Daman:Diu!D224)</f>
        <v>0</v>
      </c>
      <c r="E224" s="493">
        <f>SUM(Daman:Diu!E224)</f>
        <v>0</v>
      </c>
      <c r="F224" s="20">
        <f>SUM(Daman:Diu!F224)</f>
        <v>0</v>
      </c>
      <c r="G224" s="255"/>
      <c r="H224" s="39"/>
      <c r="I224" s="4">
        <f>SUM(Daman:Diu!I224)</f>
        <v>0</v>
      </c>
      <c r="J224" s="20">
        <f>SUM(Daman:Diu!J224)</f>
        <v>0</v>
      </c>
      <c r="K224" s="4">
        <f>SUM(Daman:Diu!K224)</f>
        <v>0</v>
      </c>
      <c r="L224" s="238">
        <f>SUM(Daman:Diu!L224)</f>
        <v>0</v>
      </c>
      <c r="M224" s="4">
        <f>SUM(Daman:Diu!M224)</f>
        <v>0</v>
      </c>
      <c r="N224" s="238">
        <f>SUM(Daman:Diu!N224)</f>
        <v>0</v>
      </c>
      <c r="O224" s="385"/>
      <c r="P224" s="195">
        <f>SUM(Daman:Diu!P224)</f>
        <v>0</v>
      </c>
      <c r="Q224" s="262">
        <f>SUM(Daman:Diu!Q224)</f>
        <v>0</v>
      </c>
      <c r="R224" s="5">
        <f>SUM(Daman:Diu!R224)</f>
        <v>0</v>
      </c>
      <c r="S224" s="20">
        <f>SUM(Daman:Diu!S224)</f>
        <v>0</v>
      </c>
      <c r="T224" s="4">
        <f>SUM(Daman:Diu!T224)</f>
        <v>0</v>
      </c>
      <c r="U224" s="238">
        <f>SUM(Daman:Diu!U224)</f>
        <v>0</v>
      </c>
      <c r="V224" s="4">
        <f>SUM(Daman:Diu!V224)</f>
        <v>0</v>
      </c>
      <c r="W224" s="238">
        <f>SUM(Daman:Diu!W224)</f>
        <v>0</v>
      </c>
      <c r="X224" s="385"/>
      <c r="Y224" s="4">
        <f>SUM(Daman:Diu!Y224)</f>
        <v>0</v>
      </c>
      <c r="Z224" s="238">
        <f>SUM(Daman:Diu!Z224)</f>
        <v>0</v>
      </c>
      <c r="AA224" s="4">
        <f>SUM(Daman:Diu!AA224)</f>
        <v>0</v>
      </c>
      <c r="AB224" s="238">
        <f>SUM(Daman:Diu!AB224)</f>
        <v>0</v>
      </c>
      <c r="AC224" s="27"/>
      <c r="AD224" s="495">
        <f>SUM(Daman:Diu!AB224)</f>
        <v>0</v>
      </c>
      <c r="AE224" s="504">
        <f t="shared" si="10"/>
        <v>0</v>
      </c>
      <c r="AF224" s="504">
        <f t="shared" si="11"/>
        <v>0</v>
      </c>
    </row>
    <row r="225" spans="1:32" ht="30">
      <c r="A225" s="32">
        <f>+A224+0.01</f>
        <v>10.029999999999999</v>
      </c>
      <c r="B225" s="27" t="s">
        <v>150</v>
      </c>
      <c r="C225" s="493">
        <f>SUM(Daman:Diu!C225)</f>
        <v>0</v>
      </c>
      <c r="D225" s="20">
        <f>SUM(Daman:Diu!D225)</f>
        <v>0</v>
      </c>
      <c r="E225" s="493">
        <f>SUM(Daman:Diu!E225)</f>
        <v>0</v>
      </c>
      <c r="F225" s="20">
        <f>SUM(Daman:Diu!F225)</f>
        <v>0</v>
      </c>
      <c r="G225" s="255"/>
      <c r="H225" s="39"/>
      <c r="I225" s="4">
        <f>SUM(Daman:Diu!I225)</f>
        <v>0</v>
      </c>
      <c r="J225" s="20">
        <f>SUM(Daman:Diu!J225)</f>
        <v>0</v>
      </c>
      <c r="K225" s="4">
        <f>SUM(Daman:Diu!K225)</f>
        <v>0</v>
      </c>
      <c r="L225" s="238">
        <f>SUM(Daman:Diu!L225)</f>
        <v>0</v>
      </c>
      <c r="M225" s="4">
        <f>SUM(Daman:Diu!M225)</f>
        <v>0</v>
      </c>
      <c r="N225" s="238">
        <f>SUM(Daman:Diu!N225)</f>
        <v>0</v>
      </c>
      <c r="O225" s="396"/>
      <c r="P225" s="195">
        <f>SUM(Daman:Diu!P225)</f>
        <v>0</v>
      </c>
      <c r="Q225" s="262">
        <f>SUM(Daman:Diu!Q225)</f>
        <v>0</v>
      </c>
      <c r="R225" s="5">
        <f>SUM(Daman:Diu!R225)</f>
        <v>0</v>
      </c>
      <c r="S225" s="20">
        <f>SUM(Daman:Diu!S225)</f>
        <v>0</v>
      </c>
      <c r="T225" s="4">
        <f>SUM(Daman:Diu!T225)</f>
        <v>0</v>
      </c>
      <c r="U225" s="238">
        <f>SUM(Daman:Diu!U225)</f>
        <v>0</v>
      </c>
      <c r="V225" s="4">
        <f>SUM(Daman:Diu!V225)</f>
        <v>0</v>
      </c>
      <c r="W225" s="238">
        <f>SUM(Daman:Diu!W225)</f>
        <v>0</v>
      </c>
      <c r="X225" s="396"/>
      <c r="Y225" s="4">
        <f>SUM(Daman:Diu!Y225)</f>
        <v>0</v>
      </c>
      <c r="Z225" s="238">
        <f>SUM(Daman:Diu!Z225)</f>
        <v>0</v>
      </c>
      <c r="AA225" s="4">
        <f>SUM(Daman:Diu!AA225)</f>
        <v>0</v>
      </c>
      <c r="AB225" s="238">
        <f>SUM(Daman:Diu!AB225)</f>
        <v>0</v>
      </c>
      <c r="AC225" s="27"/>
      <c r="AD225" s="495">
        <f>SUM(Daman:Diu!AB225)</f>
        <v>0</v>
      </c>
      <c r="AE225" s="504">
        <f t="shared" si="10"/>
        <v>0</v>
      </c>
      <c r="AF225" s="504">
        <f t="shared" si="11"/>
        <v>0</v>
      </c>
    </row>
    <row r="226" spans="1:32">
      <c r="A226" s="32"/>
      <c r="B226" s="26" t="s">
        <v>151</v>
      </c>
      <c r="C226" s="493">
        <f>SUM(Daman:Diu!C226)</f>
        <v>0</v>
      </c>
      <c r="D226" s="20">
        <f>SUM(Daman:Diu!D226)</f>
        <v>0</v>
      </c>
      <c r="E226" s="493">
        <f>SUM(Daman:Diu!E226)</f>
        <v>0</v>
      </c>
      <c r="F226" s="20">
        <f>SUM(Daman:Diu!F226)</f>
        <v>0</v>
      </c>
      <c r="G226" s="254"/>
      <c r="H226" s="418"/>
      <c r="I226" s="4">
        <f>SUM(Daman:Diu!I226)</f>
        <v>0</v>
      </c>
      <c r="J226" s="20">
        <f>SUM(Daman:Diu!J226)</f>
        <v>0</v>
      </c>
      <c r="K226" s="4">
        <f>SUM(Daman:Diu!K226)</f>
        <v>0</v>
      </c>
      <c r="L226" s="238">
        <f>SUM(Daman:Diu!L226)</f>
        <v>0</v>
      </c>
      <c r="M226" s="4">
        <f>SUM(Daman:Diu!M226)</f>
        <v>0</v>
      </c>
      <c r="N226" s="238">
        <f>SUM(Daman:Diu!N226)</f>
        <v>0</v>
      </c>
      <c r="O226" s="395"/>
      <c r="P226" s="195">
        <f>SUM(Daman:Diu!P226)</f>
        <v>0</v>
      </c>
      <c r="Q226" s="262">
        <f>SUM(Daman:Diu!Q226)</f>
        <v>0</v>
      </c>
      <c r="R226" s="5">
        <f>SUM(Daman:Diu!R226)</f>
        <v>0</v>
      </c>
      <c r="S226" s="20">
        <f>SUM(Daman:Diu!S226)</f>
        <v>0</v>
      </c>
      <c r="T226" s="4">
        <f>SUM(Daman:Diu!T226)</f>
        <v>0</v>
      </c>
      <c r="U226" s="238">
        <f>SUM(Daman:Diu!U226)</f>
        <v>0</v>
      </c>
      <c r="V226" s="4">
        <f>SUM(Daman:Diu!V226)</f>
        <v>0</v>
      </c>
      <c r="W226" s="238">
        <f>SUM(Daman:Diu!W226)</f>
        <v>0</v>
      </c>
      <c r="X226" s="395"/>
      <c r="Y226" s="4">
        <f>SUM(Daman:Diu!Y226)</f>
        <v>0</v>
      </c>
      <c r="Z226" s="238">
        <f>SUM(Daman:Diu!Z226)</f>
        <v>0</v>
      </c>
      <c r="AA226" s="4">
        <f>SUM(Daman:Diu!AA226)</f>
        <v>0</v>
      </c>
      <c r="AB226" s="238">
        <f>SUM(Daman:Diu!AB226)</f>
        <v>0</v>
      </c>
      <c r="AC226" s="26"/>
      <c r="AD226" s="495">
        <f>SUM(Daman:Diu!AB226)</f>
        <v>0</v>
      </c>
      <c r="AE226" s="504">
        <f t="shared" si="10"/>
        <v>0</v>
      </c>
      <c r="AF226" s="504">
        <f t="shared" si="11"/>
        <v>0</v>
      </c>
    </row>
    <row r="227" spans="1:32">
      <c r="A227" s="32">
        <v>10.039999999999999</v>
      </c>
      <c r="B227" s="27" t="s">
        <v>152</v>
      </c>
      <c r="C227" s="493">
        <f>SUM(Daman:Diu!C227)</f>
        <v>0</v>
      </c>
      <c r="D227" s="20">
        <f>SUM(Daman:Diu!D227)</f>
        <v>0</v>
      </c>
      <c r="E227" s="493">
        <f>SUM(Daman:Diu!E227)</f>
        <v>0</v>
      </c>
      <c r="F227" s="20">
        <f>SUM(Daman:Diu!F227)</f>
        <v>0</v>
      </c>
      <c r="G227" s="255"/>
      <c r="H227" s="39"/>
      <c r="I227" s="4">
        <f>SUM(Daman:Diu!I227)</f>
        <v>0</v>
      </c>
      <c r="J227" s="20">
        <f>SUM(Daman:Diu!J227)</f>
        <v>0</v>
      </c>
      <c r="K227" s="4">
        <f>SUM(Daman:Diu!K227)</f>
        <v>0</v>
      </c>
      <c r="L227" s="238">
        <f>SUM(Daman:Diu!L227)</f>
        <v>0</v>
      </c>
      <c r="M227" s="4">
        <f>SUM(Daman:Diu!M227)</f>
        <v>0</v>
      </c>
      <c r="N227" s="238">
        <f>SUM(Daman:Diu!N227)</f>
        <v>0</v>
      </c>
      <c r="O227" s="396"/>
      <c r="P227" s="195">
        <f>SUM(Daman:Diu!P227)</f>
        <v>0</v>
      </c>
      <c r="Q227" s="262">
        <f>SUM(Daman:Diu!Q227)</f>
        <v>0</v>
      </c>
      <c r="R227" s="5">
        <f>SUM(Daman:Diu!R227)</f>
        <v>0</v>
      </c>
      <c r="S227" s="20">
        <f>SUM(Daman:Diu!S227)</f>
        <v>0</v>
      </c>
      <c r="T227" s="4">
        <f>SUM(Daman:Diu!T227)</f>
        <v>0</v>
      </c>
      <c r="U227" s="238">
        <f>SUM(Daman:Diu!U227)</f>
        <v>0</v>
      </c>
      <c r="V227" s="4">
        <f>SUM(Daman:Diu!V227)</f>
        <v>0</v>
      </c>
      <c r="W227" s="238">
        <f>SUM(Daman:Diu!W227)</f>
        <v>0</v>
      </c>
      <c r="X227" s="396"/>
      <c r="Y227" s="4">
        <f>SUM(Daman:Diu!Y227)</f>
        <v>0</v>
      </c>
      <c r="Z227" s="238">
        <f>SUM(Daman:Diu!Z227)</f>
        <v>0</v>
      </c>
      <c r="AA227" s="4">
        <f>SUM(Daman:Diu!AA227)</f>
        <v>0</v>
      </c>
      <c r="AB227" s="238">
        <f>SUM(Daman:Diu!AB227)</f>
        <v>0</v>
      </c>
      <c r="AC227" s="27"/>
      <c r="AD227" s="495">
        <f>SUM(Daman:Diu!AB227)</f>
        <v>0</v>
      </c>
      <c r="AE227" s="504">
        <f t="shared" si="10"/>
        <v>0</v>
      </c>
      <c r="AF227" s="504">
        <f t="shared" si="11"/>
        <v>0</v>
      </c>
    </row>
    <row r="228" spans="1:32">
      <c r="A228" s="32"/>
      <c r="B228" s="39" t="s">
        <v>153</v>
      </c>
      <c r="C228" s="493">
        <f>SUM(Daman:Diu!C228)</f>
        <v>0</v>
      </c>
      <c r="D228" s="20">
        <f>SUM(Daman:Diu!D228)</f>
        <v>0</v>
      </c>
      <c r="E228" s="493">
        <f>SUM(Daman:Diu!E228)</f>
        <v>0</v>
      </c>
      <c r="F228" s="20">
        <f>SUM(Daman:Diu!F228)</f>
        <v>0</v>
      </c>
      <c r="G228" s="255"/>
      <c r="H228" s="39"/>
      <c r="I228" s="4">
        <f>SUM(Daman:Diu!I228)</f>
        <v>0</v>
      </c>
      <c r="J228" s="20">
        <f>SUM(Daman:Diu!J228)</f>
        <v>0</v>
      </c>
      <c r="K228" s="4">
        <f>SUM(Daman:Diu!K228)</f>
        <v>0</v>
      </c>
      <c r="L228" s="238">
        <f>SUM(Daman:Diu!L228)</f>
        <v>0</v>
      </c>
      <c r="M228" s="4">
        <f>SUM(Daman:Diu!M228)</f>
        <v>0</v>
      </c>
      <c r="N228" s="238">
        <f>SUM(Daman:Diu!N228)</f>
        <v>0</v>
      </c>
      <c r="O228" s="385"/>
      <c r="P228" s="195">
        <f>SUM(Daman:Diu!P228)</f>
        <v>0</v>
      </c>
      <c r="Q228" s="262">
        <f>SUM(Daman:Diu!Q228)</f>
        <v>0</v>
      </c>
      <c r="R228" s="5">
        <f>SUM(Daman:Diu!R228)</f>
        <v>0</v>
      </c>
      <c r="S228" s="20">
        <f>SUM(Daman:Diu!S228)</f>
        <v>0</v>
      </c>
      <c r="T228" s="4">
        <f>SUM(Daman:Diu!T228)</f>
        <v>0</v>
      </c>
      <c r="U228" s="238">
        <f>SUM(Daman:Diu!U228)</f>
        <v>0</v>
      </c>
      <c r="V228" s="4">
        <f>SUM(Daman:Diu!V228)</f>
        <v>0</v>
      </c>
      <c r="W228" s="238">
        <f>SUM(Daman:Diu!W228)</f>
        <v>0</v>
      </c>
      <c r="X228" s="385"/>
      <c r="Y228" s="4">
        <f>SUM(Daman:Diu!Y228)</f>
        <v>0</v>
      </c>
      <c r="Z228" s="238">
        <f>SUM(Daman:Diu!Z228)</f>
        <v>0</v>
      </c>
      <c r="AA228" s="4">
        <f>SUM(Daman:Diu!AA228)</f>
        <v>0</v>
      </c>
      <c r="AB228" s="238">
        <f>SUM(Daman:Diu!AB228)</f>
        <v>0</v>
      </c>
      <c r="AC228" s="39"/>
      <c r="AD228" s="495">
        <f>SUM(Daman:Diu!AB228)</f>
        <v>0</v>
      </c>
      <c r="AE228" s="504">
        <f t="shared" si="10"/>
        <v>0</v>
      </c>
      <c r="AF228" s="504">
        <f t="shared" si="11"/>
        <v>0</v>
      </c>
    </row>
    <row r="229" spans="1:32">
      <c r="A229" s="32"/>
      <c r="B229" s="39" t="s">
        <v>154</v>
      </c>
      <c r="C229" s="493">
        <f>SUM(Daman:Diu!C229)</f>
        <v>0</v>
      </c>
      <c r="D229" s="20">
        <f>SUM(Daman:Diu!D229)</f>
        <v>0</v>
      </c>
      <c r="E229" s="493">
        <f>SUM(Daman:Diu!E229)</f>
        <v>0</v>
      </c>
      <c r="F229" s="20">
        <f>SUM(Daman:Diu!F229)</f>
        <v>0</v>
      </c>
      <c r="G229" s="255"/>
      <c r="H229" s="39"/>
      <c r="I229" s="4">
        <f>SUM(Daman:Diu!I229)</f>
        <v>0</v>
      </c>
      <c r="J229" s="20">
        <f>SUM(Daman:Diu!J229)</f>
        <v>0</v>
      </c>
      <c r="K229" s="4">
        <f>SUM(Daman:Diu!K229)</f>
        <v>0</v>
      </c>
      <c r="L229" s="238">
        <f>SUM(Daman:Diu!L229)</f>
        <v>0</v>
      </c>
      <c r="M229" s="4">
        <f>SUM(Daman:Diu!M229)</f>
        <v>0</v>
      </c>
      <c r="N229" s="238">
        <f>SUM(Daman:Diu!N229)</f>
        <v>0</v>
      </c>
      <c r="O229" s="385"/>
      <c r="P229" s="195">
        <f>SUM(Daman:Diu!P229)</f>
        <v>0</v>
      </c>
      <c r="Q229" s="262">
        <f>SUM(Daman:Diu!Q229)</f>
        <v>0</v>
      </c>
      <c r="R229" s="5">
        <f>SUM(Daman:Diu!R229)</f>
        <v>0</v>
      </c>
      <c r="S229" s="20">
        <f>SUM(Daman:Diu!S229)</f>
        <v>0</v>
      </c>
      <c r="T229" s="4">
        <f>SUM(Daman:Diu!T229)</f>
        <v>0</v>
      </c>
      <c r="U229" s="238">
        <f>SUM(Daman:Diu!U229)</f>
        <v>0</v>
      </c>
      <c r="V229" s="4">
        <f>SUM(Daman:Diu!V229)</f>
        <v>0</v>
      </c>
      <c r="W229" s="238">
        <f>SUM(Daman:Diu!W229)</f>
        <v>0</v>
      </c>
      <c r="X229" s="385"/>
      <c r="Y229" s="4">
        <f>SUM(Daman:Diu!Y229)</f>
        <v>0</v>
      </c>
      <c r="Z229" s="238">
        <f>SUM(Daman:Diu!Z229)</f>
        <v>0</v>
      </c>
      <c r="AA229" s="4">
        <f>SUM(Daman:Diu!AA229)</f>
        <v>0</v>
      </c>
      <c r="AB229" s="238">
        <f>SUM(Daman:Diu!AB229)</f>
        <v>0</v>
      </c>
      <c r="AC229" s="39"/>
      <c r="AD229" s="495">
        <f>SUM(Daman:Diu!AB229)</f>
        <v>0</v>
      </c>
      <c r="AE229" s="504">
        <f t="shared" si="10"/>
        <v>0</v>
      </c>
      <c r="AF229" s="504">
        <f t="shared" si="11"/>
        <v>0</v>
      </c>
    </row>
    <row r="230" spans="1:32">
      <c r="A230" s="32"/>
      <c r="B230" s="39" t="s">
        <v>155</v>
      </c>
      <c r="C230" s="493">
        <f>SUM(Daman:Diu!C230)</f>
        <v>0</v>
      </c>
      <c r="D230" s="20">
        <f>SUM(Daman:Diu!D230)</f>
        <v>0</v>
      </c>
      <c r="E230" s="493">
        <f>SUM(Daman:Diu!E230)</f>
        <v>0</v>
      </c>
      <c r="F230" s="20">
        <f>SUM(Daman:Diu!F230)</f>
        <v>0</v>
      </c>
      <c r="G230" s="255"/>
      <c r="H230" s="39"/>
      <c r="I230" s="4">
        <f>SUM(Daman:Diu!I230)</f>
        <v>0</v>
      </c>
      <c r="J230" s="20">
        <f>SUM(Daman:Diu!J230)</f>
        <v>0</v>
      </c>
      <c r="K230" s="4">
        <f>SUM(Daman:Diu!K230)</f>
        <v>0</v>
      </c>
      <c r="L230" s="238">
        <f>SUM(Daman:Diu!L230)</f>
        <v>0</v>
      </c>
      <c r="M230" s="4">
        <f>SUM(Daman:Diu!M230)</f>
        <v>0</v>
      </c>
      <c r="N230" s="238">
        <f>SUM(Daman:Diu!N230)</f>
        <v>0</v>
      </c>
      <c r="O230" s="385"/>
      <c r="P230" s="195">
        <f>SUM(Daman:Diu!P230)</f>
        <v>0</v>
      </c>
      <c r="Q230" s="262">
        <f>SUM(Daman:Diu!Q230)</f>
        <v>0</v>
      </c>
      <c r="R230" s="5">
        <f>SUM(Daman:Diu!R230)</f>
        <v>0</v>
      </c>
      <c r="S230" s="20">
        <f>SUM(Daman:Diu!S230)</f>
        <v>0</v>
      </c>
      <c r="T230" s="4">
        <f>SUM(Daman:Diu!T230)</f>
        <v>0</v>
      </c>
      <c r="U230" s="238">
        <f>SUM(Daman:Diu!U230)</f>
        <v>0</v>
      </c>
      <c r="V230" s="4">
        <f>SUM(Daman:Diu!V230)</f>
        <v>0</v>
      </c>
      <c r="W230" s="238">
        <f>SUM(Daman:Diu!W230)</f>
        <v>0</v>
      </c>
      <c r="X230" s="385"/>
      <c r="Y230" s="4">
        <f>SUM(Daman:Diu!Y230)</f>
        <v>0</v>
      </c>
      <c r="Z230" s="238">
        <f>SUM(Daman:Diu!Z230)</f>
        <v>0</v>
      </c>
      <c r="AA230" s="4">
        <f>SUM(Daman:Diu!AA230)</f>
        <v>0</v>
      </c>
      <c r="AB230" s="238">
        <f>SUM(Daman:Diu!AB230)</f>
        <v>0</v>
      </c>
      <c r="AC230" s="39"/>
      <c r="AD230" s="495">
        <f>SUM(Daman:Diu!AB230)</f>
        <v>0</v>
      </c>
      <c r="AE230" s="504">
        <f t="shared" si="10"/>
        <v>0</v>
      </c>
      <c r="AF230" s="504">
        <f t="shared" si="11"/>
        <v>0</v>
      </c>
    </row>
    <row r="231" spans="1:32">
      <c r="A231" s="32">
        <v>10.050000000000001</v>
      </c>
      <c r="B231" s="27" t="s">
        <v>156</v>
      </c>
      <c r="C231" s="493">
        <f>SUM(Daman:Diu!C231)</f>
        <v>0</v>
      </c>
      <c r="D231" s="20">
        <f>SUM(Daman:Diu!D231)</f>
        <v>0</v>
      </c>
      <c r="E231" s="493">
        <f>SUM(Daman:Diu!E231)</f>
        <v>0</v>
      </c>
      <c r="F231" s="20">
        <f>SUM(Daman:Diu!F231)</f>
        <v>0</v>
      </c>
      <c r="G231" s="255"/>
      <c r="H231" s="39"/>
      <c r="I231" s="4">
        <f>SUM(Daman:Diu!I231)</f>
        <v>0</v>
      </c>
      <c r="J231" s="20">
        <f>SUM(Daman:Diu!J231)</f>
        <v>0</v>
      </c>
      <c r="K231" s="4">
        <f>SUM(Daman:Diu!K231)</f>
        <v>0</v>
      </c>
      <c r="L231" s="238">
        <f>SUM(Daman:Diu!L231)</f>
        <v>0</v>
      </c>
      <c r="M231" s="4">
        <f>SUM(Daman:Diu!M231)</f>
        <v>0</v>
      </c>
      <c r="N231" s="238">
        <f>SUM(Daman:Diu!N231)</f>
        <v>0</v>
      </c>
      <c r="O231" s="396"/>
      <c r="P231" s="195">
        <f>SUM(Daman:Diu!P231)</f>
        <v>0</v>
      </c>
      <c r="Q231" s="262">
        <f>SUM(Daman:Diu!Q231)</f>
        <v>0</v>
      </c>
      <c r="R231" s="5">
        <f>SUM(Daman:Diu!R231)</f>
        <v>0</v>
      </c>
      <c r="S231" s="20">
        <f>SUM(Daman:Diu!S231)</f>
        <v>0</v>
      </c>
      <c r="T231" s="4">
        <f>SUM(Daman:Diu!T231)</f>
        <v>0</v>
      </c>
      <c r="U231" s="238">
        <f>SUM(Daman:Diu!U231)</f>
        <v>0</v>
      </c>
      <c r="V231" s="4">
        <f>SUM(Daman:Diu!V231)</f>
        <v>0</v>
      </c>
      <c r="W231" s="238">
        <f>SUM(Daman:Diu!W231)</f>
        <v>0</v>
      </c>
      <c r="X231" s="396"/>
      <c r="Y231" s="4">
        <f>SUM(Daman:Diu!Y231)</f>
        <v>0</v>
      </c>
      <c r="Z231" s="238">
        <f>SUM(Daman:Diu!Z231)</f>
        <v>0</v>
      </c>
      <c r="AA231" s="4">
        <f>SUM(Daman:Diu!AA231)</f>
        <v>0</v>
      </c>
      <c r="AB231" s="238">
        <f>SUM(Daman:Diu!AB231)</f>
        <v>0</v>
      </c>
      <c r="AC231" s="39"/>
      <c r="AD231" s="495">
        <f>SUM(Daman:Diu!AB231)</f>
        <v>0</v>
      </c>
      <c r="AE231" s="504">
        <f t="shared" si="10"/>
        <v>0</v>
      </c>
      <c r="AF231" s="504">
        <f t="shared" si="11"/>
        <v>0</v>
      </c>
    </row>
    <row r="232" spans="1:32">
      <c r="A232" s="32"/>
      <c r="B232" s="39" t="s">
        <v>153</v>
      </c>
      <c r="C232" s="493">
        <f>SUM(Daman:Diu!C232)</f>
        <v>0</v>
      </c>
      <c r="D232" s="20">
        <f>SUM(Daman:Diu!D232)</f>
        <v>0</v>
      </c>
      <c r="E232" s="493">
        <f>SUM(Daman:Diu!E232)</f>
        <v>0</v>
      </c>
      <c r="F232" s="20">
        <f>SUM(Daman:Diu!F232)</f>
        <v>0</v>
      </c>
      <c r="G232" s="255"/>
      <c r="H232" s="39"/>
      <c r="I232" s="4">
        <f>SUM(Daman:Diu!I232)</f>
        <v>0</v>
      </c>
      <c r="J232" s="20">
        <f>SUM(Daman:Diu!J232)</f>
        <v>0</v>
      </c>
      <c r="K232" s="4">
        <f>SUM(Daman:Diu!K232)</f>
        <v>0</v>
      </c>
      <c r="L232" s="238">
        <f>SUM(Daman:Diu!L232)</f>
        <v>0</v>
      </c>
      <c r="M232" s="4">
        <f>SUM(Daman:Diu!M232)</f>
        <v>0</v>
      </c>
      <c r="N232" s="238">
        <f>SUM(Daman:Diu!N232)</f>
        <v>0</v>
      </c>
      <c r="O232" s="385"/>
      <c r="P232" s="195">
        <f>SUM(Daman:Diu!P232)</f>
        <v>0</v>
      </c>
      <c r="Q232" s="262">
        <f>SUM(Daman:Diu!Q232)</f>
        <v>0</v>
      </c>
      <c r="R232" s="5">
        <f>SUM(Daman:Diu!R232)</f>
        <v>0</v>
      </c>
      <c r="S232" s="20">
        <f>SUM(Daman:Diu!S232)</f>
        <v>0</v>
      </c>
      <c r="T232" s="4">
        <f>SUM(Daman:Diu!T232)</f>
        <v>0</v>
      </c>
      <c r="U232" s="238">
        <f>SUM(Daman:Diu!U232)</f>
        <v>0</v>
      </c>
      <c r="V232" s="4">
        <f>SUM(Daman:Diu!V232)</f>
        <v>0</v>
      </c>
      <c r="W232" s="238">
        <f>SUM(Daman:Diu!W232)</f>
        <v>0</v>
      </c>
      <c r="X232" s="385"/>
      <c r="Y232" s="4">
        <f>SUM(Daman:Diu!Y232)</f>
        <v>0</v>
      </c>
      <c r="Z232" s="238">
        <f>SUM(Daman:Diu!Z232)</f>
        <v>0</v>
      </c>
      <c r="AA232" s="4">
        <f>SUM(Daman:Diu!AA232)</f>
        <v>0</v>
      </c>
      <c r="AB232" s="238">
        <f>SUM(Daman:Diu!AB232)</f>
        <v>0</v>
      </c>
      <c r="AC232" s="39"/>
      <c r="AD232" s="495">
        <f>SUM(Daman:Diu!AB232)</f>
        <v>0</v>
      </c>
      <c r="AE232" s="504">
        <f t="shared" ref="AE232:AE295" si="24">U232+Z232</f>
        <v>0</v>
      </c>
      <c r="AF232" s="504">
        <f t="shared" ref="AF232:AF295" si="25">AB232-AE232</f>
        <v>0</v>
      </c>
    </row>
    <row r="233" spans="1:32">
      <c r="A233" s="32"/>
      <c r="B233" s="39" t="s">
        <v>154</v>
      </c>
      <c r="C233" s="493">
        <f>SUM(Daman:Diu!C233)</f>
        <v>0</v>
      </c>
      <c r="D233" s="20">
        <f>SUM(Daman:Diu!D233)</f>
        <v>0</v>
      </c>
      <c r="E233" s="493">
        <f>SUM(Daman:Diu!E233)</f>
        <v>0</v>
      </c>
      <c r="F233" s="20">
        <f>SUM(Daman:Diu!F233)</f>
        <v>0</v>
      </c>
      <c r="G233" s="255"/>
      <c r="H233" s="39"/>
      <c r="I233" s="4">
        <f>SUM(Daman:Diu!I233)</f>
        <v>0</v>
      </c>
      <c r="J233" s="20">
        <f>SUM(Daman:Diu!J233)</f>
        <v>0</v>
      </c>
      <c r="K233" s="4">
        <f>SUM(Daman:Diu!K233)</f>
        <v>0</v>
      </c>
      <c r="L233" s="238">
        <f>SUM(Daman:Diu!L233)</f>
        <v>0</v>
      </c>
      <c r="M233" s="4">
        <f>SUM(Daman:Diu!M233)</f>
        <v>0</v>
      </c>
      <c r="N233" s="238">
        <f>SUM(Daman:Diu!N233)</f>
        <v>0</v>
      </c>
      <c r="O233" s="385"/>
      <c r="P233" s="195">
        <f>SUM(Daman:Diu!P233)</f>
        <v>0</v>
      </c>
      <c r="Q233" s="262">
        <f>SUM(Daman:Diu!Q233)</f>
        <v>0</v>
      </c>
      <c r="R233" s="5">
        <f>SUM(Daman:Diu!R233)</f>
        <v>0</v>
      </c>
      <c r="S233" s="20">
        <f>SUM(Daman:Diu!S233)</f>
        <v>0</v>
      </c>
      <c r="T233" s="4">
        <f>SUM(Daman:Diu!T233)</f>
        <v>0</v>
      </c>
      <c r="U233" s="238">
        <f>SUM(Daman:Diu!U233)</f>
        <v>0</v>
      </c>
      <c r="V233" s="4">
        <f>SUM(Daman:Diu!V233)</f>
        <v>0</v>
      </c>
      <c r="W233" s="238">
        <f>SUM(Daman:Diu!W233)</f>
        <v>0</v>
      </c>
      <c r="X233" s="385"/>
      <c r="Y233" s="4">
        <f>SUM(Daman:Diu!Y233)</f>
        <v>0</v>
      </c>
      <c r="Z233" s="238">
        <f>SUM(Daman:Diu!Z233)</f>
        <v>0</v>
      </c>
      <c r="AA233" s="4">
        <f>SUM(Daman:Diu!AA233)</f>
        <v>0</v>
      </c>
      <c r="AB233" s="238">
        <f>SUM(Daman:Diu!AB233)</f>
        <v>0</v>
      </c>
      <c r="AC233" s="39"/>
      <c r="AD233" s="495">
        <f>SUM(Daman:Diu!AB233)</f>
        <v>0</v>
      </c>
      <c r="AE233" s="504">
        <f t="shared" si="24"/>
        <v>0</v>
      </c>
      <c r="AF233" s="504">
        <f t="shared" si="25"/>
        <v>0</v>
      </c>
    </row>
    <row r="234" spans="1:32">
      <c r="A234" s="32"/>
      <c r="B234" s="39" t="s">
        <v>155</v>
      </c>
      <c r="C234" s="493">
        <f>SUM(Daman:Diu!C234)</f>
        <v>0</v>
      </c>
      <c r="D234" s="20">
        <f>SUM(Daman:Diu!D234)</f>
        <v>0</v>
      </c>
      <c r="E234" s="493">
        <f>SUM(Daman:Diu!E234)</f>
        <v>0</v>
      </c>
      <c r="F234" s="20">
        <f>SUM(Daman:Diu!F234)</f>
        <v>0</v>
      </c>
      <c r="G234" s="255"/>
      <c r="H234" s="39"/>
      <c r="I234" s="4">
        <f>SUM(Daman:Diu!I234)</f>
        <v>0</v>
      </c>
      <c r="J234" s="20">
        <f>SUM(Daman:Diu!J234)</f>
        <v>0</v>
      </c>
      <c r="K234" s="4">
        <f>SUM(Daman:Diu!K234)</f>
        <v>0</v>
      </c>
      <c r="L234" s="238">
        <f>SUM(Daman:Diu!L234)</f>
        <v>0</v>
      </c>
      <c r="M234" s="4">
        <f>SUM(Daman:Diu!M234)</f>
        <v>0</v>
      </c>
      <c r="N234" s="238">
        <f>SUM(Daman:Diu!N234)</f>
        <v>0</v>
      </c>
      <c r="O234" s="385"/>
      <c r="P234" s="195">
        <f>SUM(Daman:Diu!P234)</f>
        <v>0</v>
      </c>
      <c r="Q234" s="262">
        <f>SUM(Daman:Diu!Q234)</f>
        <v>0</v>
      </c>
      <c r="R234" s="5">
        <f>SUM(Daman:Diu!R234)</f>
        <v>0</v>
      </c>
      <c r="S234" s="20">
        <f>SUM(Daman:Diu!S234)</f>
        <v>0</v>
      </c>
      <c r="T234" s="4">
        <f>SUM(Daman:Diu!T234)</f>
        <v>0</v>
      </c>
      <c r="U234" s="238">
        <f>SUM(Daman:Diu!U234)</f>
        <v>0</v>
      </c>
      <c r="V234" s="4">
        <f>SUM(Daman:Diu!V234)</f>
        <v>0</v>
      </c>
      <c r="W234" s="238">
        <f>SUM(Daman:Diu!W234)</f>
        <v>0</v>
      </c>
      <c r="X234" s="385"/>
      <c r="Y234" s="4">
        <f>SUM(Daman:Diu!Y234)</f>
        <v>0</v>
      </c>
      <c r="Z234" s="238">
        <f>SUM(Daman:Diu!Z234)</f>
        <v>0</v>
      </c>
      <c r="AA234" s="4">
        <f>SUM(Daman:Diu!AA234)</f>
        <v>0</v>
      </c>
      <c r="AB234" s="238">
        <f>SUM(Daman:Diu!AB234)</f>
        <v>0</v>
      </c>
      <c r="AC234" s="39"/>
      <c r="AD234" s="495">
        <f>SUM(Daman:Diu!AB234)</f>
        <v>0</v>
      </c>
      <c r="AE234" s="504">
        <f t="shared" si="24"/>
        <v>0</v>
      </c>
      <c r="AF234" s="504">
        <f t="shared" si="25"/>
        <v>0</v>
      </c>
    </row>
    <row r="235" spans="1:32" ht="30">
      <c r="A235" s="32">
        <f>+A231+0.01</f>
        <v>10.06</v>
      </c>
      <c r="B235" s="27" t="s">
        <v>157</v>
      </c>
      <c r="C235" s="493">
        <f>SUM(Daman:Diu!C235)</f>
        <v>0</v>
      </c>
      <c r="D235" s="20">
        <f>SUM(Daman:Diu!D235)</f>
        <v>0</v>
      </c>
      <c r="E235" s="493">
        <f>SUM(Daman:Diu!E235)</f>
        <v>0</v>
      </c>
      <c r="F235" s="20">
        <f>SUM(Daman:Diu!F235)</f>
        <v>0</v>
      </c>
      <c r="G235" s="255"/>
      <c r="H235" s="39"/>
      <c r="I235" s="4">
        <f>SUM(Daman:Diu!I235)</f>
        <v>0</v>
      </c>
      <c r="J235" s="20">
        <f>SUM(Daman:Diu!J235)</f>
        <v>0</v>
      </c>
      <c r="K235" s="4">
        <f>SUM(Daman:Diu!K235)</f>
        <v>0</v>
      </c>
      <c r="L235" s="238">
        <f>SUM(Daman:Diu!L235)</f>
        <v>0</v>
      </c>
      <c r="M235" s="4">
        <f>SUM(Daman:Diu!M235)</f>
        <v>0</v>
      </c>
      <c r="N235" s="238">
        <f>SUM(Daman:Diu!N235)</f>
        <v>0</v>
      </c>
      <c r="O235" s="396"/>
      <c r="P235" s="195">
        <f>SUM(Daman:Diu!P235)</f>
        <v>0</v>
      </c>
      <c r="Q235" s="262">
        <f>SUM(Daman:Diu!Q235)</f>
        <v>0</v>
      </c>
      <c r="R235" s="5">
        <f>SUM(Daman:Diu!R235)</f>
        <v>0</v>
      </c>
      <c r="S235" s="20">
        <f>SUM(Daman:Diu!S235)</f>
        <v>0</v>
      </c>
      <c r="T235" s="4">
        <f>SUM(Daman:Diu!T235)</f>
        <v>0</v>
      </c>
      <c r="U235" s="238">
        <f>SUM(Daman:Diu!U235)</f>
        <v>0</v>
      </c>
      <c r="V235" s="4">
        <f>SUM(Daman:Diu!V235)</f>
        <v>0</v>
      </c>
      <c r="W235" s="238">
        <f>SUM(Daman:Diu!W235)</f>
        <v>0</v>
      </c>
      <c r="X235" s="396"/>
      <c r="Y235" s="4">
        <f>SUM(Daman:Diu!Y235)</f>
        <v>0</v>
      </c>
      <c r="Z235" s="238">
        <f>SUM(Daman:Diu!Z235)</f>
        <v>0</v>
      </c>
      <c r="AA235" s="4">
        <f>SUM(Daman:Diu!AA235)</f>
        <v>0</v>
      </c>
      <c r="AB235" s="238">
        <f>SUM(Daman:Diu!AB235)</f>
        <v>0</v>
      </c>
      <c r="AC235" s="27"/>
      <c r="AD235" s="495">
        <f>SUM(Daman:Diu!AB235)</f>
        <v>0</v>
      </c>
      <c r="AE235" s="504">
        <f t="shared" si="24"/>
        <v>0</v>
      </c>
      <c r="AF235" s="504">
        <f t="shared" si="25"/>
        <v>0</v>
      </c>
    </row>
    <row r="236" spans="1:32" ht="30">
      <c r="A236" s="32">
        <f t="shared" ref="A236:A257" si="26">+A235+0.01</f>
        <v>10.07</v>
      </c>
      <c r="B236" s="27" t="s">
        <v>158</v>
      </c>
      <c r="C236" s="493">
        <f>SUM(Daman:Diu!C236)</f>
        <v>0</v>
      </c>
      <c r="D236" s="20">
        <f>SUM(Daman:Diu!D236)</f>
        <v>0</v>
      </c>
      <c r="E236" s="493">
        <f>SUM(Daman:Diu!E236)</f>
        <v>0</v>
      </c>
      <c r="F236" s="20">
        <f>SUM(Daman:Diu!F236)</f>
        <v>0</v>
      </c>
      <c r="G236" s="255"/>
      <c r="H236" s="39"/>
      <c r="I236" s="4">
        <f>SUM(Daman:Diu!I236)</f>
        <v>0</v>
      </c>
      <c r="J236" s="20">
        <f>SUM(Daman:Diu!J236)</f>
        <v>0</v>
      </c>
      <c r="K236" s="4">
        <f>SUM(Daman:Diu!K236)</f>
        <v>0</v>
      </c>
      <c r="L236" s="238">
        <f>SUM(Daman:Diu!L236)</f>
        <v>0</v>
      </c>
      <c r="M236" s="4">
        <f>SUM(Daman:Diu!M236)</f>
        <v>0</v>
      </c>
      <c r="N236" s="238">
        <f>SUM(Daman:Diu!N236)</f>
        <v>0</v>
      </c>
      <c r="O236" s="396"/>
      <c r="P236" s="195">
        <f>SUM(Daman:Diu!P236)</f>
        <v>0</v>
      </c>
      <c r="Q236" s="262">
        <f>SUM(Daman:Diu!Q236)</f>
        <v>0</v>
      </c>
      <c r="R236" s="5">
        <f>SUM(Daman:Diu!R236)</f>
        <v>0</v>
      </c>
      <c r="S236" s="20">
        <f>SUM(Daman:Diu!S236)</f>
        <v>0</v>
      </c>
      <c r="T236" s="4">
        <f>SUM(Daman:Diu!T236)</f>
        <v>0</v>
      </c>
      <c r="U236" s="238">
        <f>SUM(Daman:Diu!U236)</f>
        <v>0</v>
      </c>
      <c r="V236" s="4">
        <f>SUM(Daman:Diu!V236)</f>
        <v>0</v>
      </c>
      <c r="W236" s="238">
        <f>SUM(Daman:Diu!W236)</f>
        <v>0</v>
      </c>
      <c r="X236" s="396"/>
      <c r="Y236" s="4">
        <f>SUM(Daman:Diu!Y236)</f>
        <v>0</v>
      </c>
      <c r="Z236" s="238">
        <f>SUM(Daman:Diu!Z236)</f>
        <v>0</v>
      </c>
      <c r="AA236" s="4">
        <f>SUM(Daman:Diu!AA236)</f>
        <v>0</v>
      </c>
      <c r="AB236" s="238">
        <f>SUM(Daman:Diu!AB236)</f>
        <v>0</v>
      </c>
      <c r="AC236" s="27"/>
      <c r="AD236" s="495">
        <f>SUM(Daman:Diu!AB236)</f>
        <v>0</v>
      </c>
      <c r="AE236" s="504">
        <f t="shared" si="24"/>
        <v>0</v>
      </c>
      <c r="AF236" s="504">
        <f t="shared" si="25"/>
        <v>0</v>
      </c>
    </row>
    <row r="237" spans="1:32">
      <c r="A237" s="32"/>
      <c r="B237" s="27" t="s">
        <v>159</v>
      </c>
      <c r="C237" s="493">
        <f>SUM(Daman:Diu!C237)</f>
        <v>0</v>
      </c>
      <c r="D237" s="20">
        <f>SUM(Daman:Diu!D237)</f>
        <v>0</v>
      </c>
      <c r="E237" s="493">
        <f>SUM(Daman:Diu!E237)</f>
        <v>0</v>
      </c>
      <c r="F237" s="20">
        <f>SUM(Daman:Diu!F237)</f>
        <v>0</v>
      </c>
      <c r="G237" s="255"/>
      <c r="H237" s="39"/>
      <c r="I237" s="4">
        <f>SUM(Daman:Diu!I237)</f>
        <v>0</v>
      </c>
      <c r="J237" s="20">
        <f>SUM(Daman:Diu!J237)</f>
        <v>0</v>
      </c>
      <c r="K237" s="4">
        <f>SUM(Daman:Diu!K237)</f>
        <v>0</v>
      </c>
      <c r="L237" s="238">
        <f>SUM(Daman:Diu!L237)</f>
        <v>0</v>
      </c>
      <c r="M237" s="4">
        <f>SUM(Daman:Diu!M237)</f>
        <v>0</v>
      </c>
      <c r="N237" s="238">
        <f>SUM(Daman:Diu!N237)</f>
        <v>0</v>
      </c>
      <c r="O237" s="385"/>
      <c r="P237" s="195">
        <f>SUM(Daman:Diu!P237)</f>
        <v>0</v>
      </c>
      <c r="Q237" s="262">
        <f>SUM(Daman:Diu!Q237)</f>
        <v>0</v>
      </c>
      <c r="R237" s="5">
        <f>SUM(Daman:Diu!R237)</f>
        <v>0</v>
      </c>
      <c r="S237" s="20">
        <f>SUM(Daman:Diu!S237)</f>
        <v>0</v>
      </c>
      <c r="T237" s="4">
        <f>SUM(Daman:Diu!T237)</f>
        <v>0</v>
      </c>
      <c r="U237" s="238">
        <f>SUM(Daman:Diu!U237)</f>
        <v>0</v>
      </c>
      <c r="V237" s="4">
        <f>SUM(Daman:Diu!V237)</f>
        <v>0</v>
      </c>
      <c r="W237" s="238">
        <f>SUM(Daman:Diu!W237)</f>
        <v>0</v>
      </c>
      <c r="X237" s="385"/>
      <c r="Y237" s="4">
        <f>SUM(Daman:Diu!Y237)</f>
        <v>0</v>
      </c>
      <c r="Z237" s="238">
        <f>SUM(Daman:Diu!Z237)</f>
        <v>0</v>
      </c>
      <c r="AA237" s="4">
        <f>SUM(Daman:Diu!AA237)</f>
        <v>0</v>
      </c>
      <c r="AB237" s="238">
        <f>SUM(Daman:Diu!AB237)</f>
        <v>0</v>
      </c>
      <c r="AC237" s="27"/>
      <c r="AD237" s="495">
        <f>SUM(Daman:Diu!AB237)</f>
        <v>0</v>
      </c>
      <c r="AE237" s="504">
        <f t="shared" si="24"/>
        <v>0</v>
      </c>
      <c r="AF237" s="504">
        <f t="shared" si="25"/>
        <v>0</v>
      </c>
    </row>
    <row r="238" spans="1:32">
      <c r="A238" s="32"/>
      <c r="B238" s="27" t="s">
        <v>160</v>
      </c>
      <c r="C238" s="493">
        <f>SUM(Daman:Diu!C238)</f>
        <v>0</v>
      </c>
      <c r="D238" s="20">
        <f>SUM(Daman:Diu!D238)</f>
        <v>0</v>
      </c>
      <c r="E238" s="493">
        <f>SUM(Daman:Diu!E238)</f>
        <v>0</v>
      </c>
      <c r="F238" s="20">
        <f>SUM(Daman:Diu!F238)</f>
        <v>0</v>
      </c>
      <c r="G238" s="255"/>
      <c r="H238" s="39"/>
      <c r="I238" s="4">
        <f>SUM(Daman:Diu!I238)</f>
        <v>0</v>
      </c>
      <c r="J238" s="20">
        <f>SUM(Daman:Diu!J238)</f>
        <v>0</v>
      </c>
      <c r="K238" s="4">
        <f>SUM(Daman:Diu!K238)</f>
        <v>0</v>
      </c>
      <c r="L238" s="238">
        <f>SUM(Daman:Diu!L238)</f>
        <v>0</v>
      </c>
      <c r="M238" s="4">
        <f>SUM(Daman:Diu!M238)</f>
        <v>0</v>
      </c>
      <c r="N238" s="238">
        <f>SUM(Daman:Diu!N238)</f>
        <v>0</v>
      </c>
      <c r="O238" s="385"/>
      <c r="P238" s="195">
        <f>SUM(Daman:Diu!P238)</f>
        <v>0</v>
      </c>
      <c r="Q238" s="262">
        <f>SUM(Daman:Diu!Q238)</f>
        <v>0</v>
      </c>
      <c r="R238" s="5">
        <f>SUM(Daman:Diu!R238)</f>
        <v>0</v>
      </c>
      <c r="S238" s="20">
        <f>SUM(Daman:Diu!S238)</f>
        <v>0</v>
      </c>
      <c r="T238" s="4">
        <f>SUM(Daman:Diu!T238)</f>
        <v>0</v>
      </c>
      <c r="U238" s="238">
        <f>SUM(Daman:Diu!U238)</f>
        <v>0</v>
      </c>
      <c r="V238" s="4">
        <f>SUM(Daman:Diu!V238)</f>
        <v>0</v>
      </c>
      <c r="W238" s="238">
        <f>SUM(Daman:Diu!W238)</f>
        <v>0</v>
      </c>
      <c r="X238" s="385"/>
      <c r="Y238" s="4">
        <f>SUM(Daman:Diu!Y238)</f>
        <v>0</v>
      </c>
      <c r="Z238" s="238">
        <f>SUM(Daman:Diu!Z238)</f>
        <v>0</v>
      </c>
      <c r="AA238" s="4">
        <f>SUM(Daman:Diu!AA238)</f>
        <v>0</v>
      </c>
      <c r="AB238" s="238">
        <f>SUM(Daman:Diu!AB238)</f>
        <v>0</v>
      </c>
      <c r="AC238" s="27"/>
      <c r="AD238" s="495">
        <f>SUM(Daman:Diu!AB238)</f>
        <v>0</v>
      </c>
      <c r="AE238" s="504">
        <f t="shared" si="24"/>
        <v>0</v>
      </c>
      <c r="AF238" s="504">
        <f t="shared" si="25"/>
        <v>0</v>
      </c>
    </row>
    <row r="239" spans="1:32">
      <c r="A239" s="32"/>
      <c r="B239" s="27" t="s">
        <v>161</v>
      </c>
      <c r="C239" s="493">
        <f>SUM(Daman:Diu!C239)</f>
        <v>0</v>
      </c>
      <c r="D239" s="20">
        <f>SUM(Daman:Diu!D239)</f>
        <v>0</v>
      </c>
      <c r="E239" s="493">
        <f>SUM(Daman:Diu!E239)</f>
        <v>0</v>
      </c>
      <c r="F239" s="20">
        <f>SUM(Daman:Diu!F239)</f>
        <v>0</v>
      </c>
      <c r="G239" s="255"/>
      <c r="H239" s="39"/>
      <c r="I239" s="4">
        <f>SUM(Daman:Diu!I239)</f>
        <v>0</v>
      </c>
      <c r="J239" s="20">
        <f>SUM(Daman:Diu!J239)</f>
        <v>0</v>
      </c>
      <c r="K239" s="4">
        <f>SUM(Daman:Diu!K239)</f>
        <v>0</v>
      </c>
      <c r="L239" s="238">
        <f>SUM(Daman:Diu!L239)</f>
        <v>0</v>
      </c>
      <c r="M239" s="4">
        <f>SUM(Daman:Diu!M239)</f>
        <v>0</v>
      </c>
      <c r="N239" s="238">
        <f>SUM(Daman:Diu!N239)</f>
        <v>0</v>
      </c>
      <c r="O239" s="385"/>
      <c r="P239" s="195">
        <f>SUM(Daman:Diu!P239)</f>
        <v>0</v>
      </c>
      <c r="Q239" s="262">
        <f>SUM(Daman:Diu!Q239)</f>
        <v>0</v>
      </c>
      <c r="R239" s="5">
        <f>SUM(Daman:Diu!R239)</f>
        <v>0</v>
      </c>
      <c r="S239" s="20">
        <f>SUM(Daman:Diu!S239)</f>
        <v>0</v>
      </c>
      <c r="T239" s="4">
        <f>SUM(Daman:Diu!T239)</f>
        <v>0</v>
      </c>
      <c r="U239" s="238">
        <f>SUM(Daman:Diu!U239)</f>
        <v>0</v>
      </c>
      <c r="V239" s="4">
        <f>SUM(Daman:Diu!V239)</f>
        <v>0</v>
      </c>
      <c r="W239" s="238">
        <f>SUM(Daman:Diu!W239)</f>
        <v>0</v>
      </c>
      <c r="X239" s="385"/>
      <c r="Y239" s="4">
        <f>SUM(Daman:Diu!Y239)</f>
        <v>0</v>
      </c>
      <c r="Z239" s="238">
        <f>SUM(Daman:Diu!Z239)</f>
        <v>0</v>
      </c>
      <c r="AA239" s="4">
        <f>SUM(Daman:Diu!AA239)</f>
        <v>0</v>
      </c>
      <c r="AB239" s="238">
        <f>SUM(Daman:Diu!AB239)</f>
        <v>0</v>
      </c>
      <c r="AC239" s="27"/>
      <c r="AD239" s="495">
        <f>SUM(Daman:Diu!AB239)</f>
        <v>0</v>
      </c>
      <c r="AE239" s="504">
        <f t="shared" si="24"/>
        <v>0</v>
      </c>
      <c r="AF239" s="504">
        <f t="shared" si="25"/>
        <v>0</v>
      </c>
    </row>
    <row r="240" spans="1:32" s="278" customFormat="1">
      <c r="A240" s="270"/>
      <c r="B240" s="332" t="s">
        <v>107</v>
      </c>
      <c r="C240" s="493">
        <f>SUM(Daman:Diu!C240)</f>
        <v>0</v>
      </c>
      <c r="D240" s="20">
        <f>SUM(Daman:Diu!D240)</f>
        <v>0</v>
      </c>
      <c r="E240" s="493">
        <f>SUM(Daman:Diu!E240)</f>
        <v>0</v>
      </c>
      <c r="F240" s="20">
        <f>SUM(Daman:Diu!F240)</f>
        <v>0</v>
      </c>
      <c r="G240" s="333"/>
      <c r="H240" s="419"/>
      <c r="I240" s="274">
        <f>SUM(Daman:Diu!I240)</f>
        <v>0</v>
      </c>
      <c r="J240" s="273">
        <f>SUM(Daman:Diu!J240)</f>
        <v>0</v>
      </c>
      <c r="K240" s="274">
        <f>SUM(Daman:Diu!K240)</f>
        <v>0</v>
      </c>
      <c r="L240" s="275">
        <f>SUM(Daman:Diu!L240)</f>
        <v>0</v>
      </c>
      <c r="M240" s="274">
        <f>SUM(Daman:Diu!M240)</f>
        <v>0</v>
      </c>
      <c r="N240" s="275">
        <f>SUM(Daman:Diu!N240)</f>
        <v>0</v>
      </c>
      <c r="O240" s="394"/>
      <c r="P240" s="277">
        <f>SUM(Daman:Diu!P240)</f>
        <v>0</v>
      </c>
      <c r="Q240" s="270">
        <f>SUM(Daman:Diu!Q240)</f>
        <v>0</v>
      </c>
      <c r="R240" s="272">
        <f>SUM(Daman:Diu!R240)</f>
        <v>0</v>
      </c>
      <c r="S240" s="273">
        <f>SUM(Daman:Diu!S240)</f>
        <v>0</v>
      </c>
      <c r="T240" s="274">
        <f>SUM(Daman:Diu!T240)</f>
        <v>0</v>
      </c>
      <c r="U240" s="275">
        <f>SUM(Daman:Diu!U240)</f>
        <v>0</v>
      </c>
      <c r="V240" s="274">
        <f>SUM(Daman:Diu!V240)</f>
        <v>0</v>
      </c>
      <c r="W240" s="275">
        <f>SUM(Daman:Diu!W240)</f>
        <v>0</v>
      </c>
      <c r="X240" s="394"/>
      <c r="Y240" s="274">
        <f>SUM(Daman:Diu!Y240)</f>
        <v>0</v>
      </c>
      <c r="Z240" s="275">
        <f>SUM(Daman:Diu!Z240)</f>
        <v>0</v>
      </c>
      <c r="AA240" s="274">
        <f>SUM(Daman:Diu!AA240)</f>
        <v>0</v>
      </c>
      <c r="AB240" s="275">
        <f>SUM(Daman:Diu!AB240)</f>
        <v>0</v>
      </c>
      <c r="AC240" s="332"/>
      <c r="AD240" s="495">
        <f>SUM(Daman:Diu!AB240)</f>
        <v>0</v>
      </c>
      <c r="AE240" s="504">
        <f t="shared" si="24"/>
        <v>0</v>
      </c>
      <c r="AF240" s="504">
        <f t="shared" si="25"/>
        <v>0</v>
      </c>
    </row>
    <row r="241" spans="1:32" s="278" customFormat="1">
      <c r="A241" s="270"/>
      <c r="B241" s="332" t="s">
        <v>13</v>
      </c>
      <c r="C241" s="493">
        <f>SUM(Daman:Diu!C241)</f>
        <v>0</v>
      </c>
      <c r="D241" s="20">
        <f>SUM(Daman:Diu!D241)</f>
        <v>0</v>
      </c>
      <c r="E241" s="493">
        <f>SUM(Daman:Diu!E241)</f>
        <v>0</v>
      </c>
      <c r="F241" s="20">
        <f>SUM(Daman:Diu!F241)</f>
        <v>0</v>
      </c>
      <c r="G241" s="333"/>
      <c r="H241" s="419"/>
      <c r="I241" s="274">
        <f>SUM(Daman:Diu!I241)</f>
        <v>0</v>
      </c>
      <c r="J241" s="273">
        <f>SUM(Daman:Diu!J241)</f>
        <v>0</v>
      </c>
      <c r="K241" s="274">
        <f>SUM(Daman:Diu!K241)</f>
        <v>0</v>
      </c>
      <c r="L241" s="275">
        <f>SUM(Daman:Diu!L241)</f>
        <v>0</v>
      </c>
      <c r="M241" s="274">
        <f>SUM(Daman:Diu!M241)</f>
        <v>0</v>
      </c>
      <c r="N241" s="275">
        <f>SUM(Daman:Diu!N241)</f>
        <v>0</v>
      </c>
      <c r="O241" s="394"/>
      <c r="P241" s="277">
        <f>SUM(Daman:Diu!P241)</f>
        <v>0</v>
      </c>
      <c r="Q241" s="270">
        <f>SUM(Daman:Diu!Q241)</f>
        <v>0</v>
      </c>
      <c r="R241" s="272">
        <f>SUM(Daman:Diu!R241)</f>
        <v>0</v>
      </c>
      <c r="S241" s="273">
        <f>SUM(Daman:Diu!S241)</f>
        <v>0</v>
      </c>
      <c r="T241" s="274">
        <f>SUM(Daman:Diu!T241)</f>
        <v>0</v>
      </c>
      <c r="U241" s="275">
        <f>SUM(Daman:Diu!U241)</f>
        <v>0</v>
      </c>
      <c r="V241" s="274">
        <f>SUM(Daman:Diu!V241)</f>
        <v>0</v>
      </c>
      <c r="W241" s="275">
        <f>SUM(Daman:Diu!W241)</f>
        <v>0</v>
      </c>
      <c r="X241" s="394"/>
      <c r="Y241" s="274">
        <f>SUM(Daman:Diu!Y241)</f>
        <v>0</v>
      </c>
      <c r="Z241" s="275">
        <f>SUM(Daman:Diu!Z241)</f>
        <v>0</v>
      </c>
      <c r="AA241" s="274">
        <f>SUM(Daman:Diu!AA241)</f>
        <v>0</v>
      </c>
      <c r="AB241" s="275">
        <f>SUM(Daman:Diu!AB241)</f>
        <v>0</v>
      </c>
      <c r="AC241" s="332"/>
      <c r="AD241" s="495">
        <f>SUM(Daman:Diu!AB241)</f>
        <v>0</v>
      </c>
      <c r="AE241" s="504">
        <f t="shared" si="24"/>
        <v>0</v>
      </c>
      <c r="AF241" s="504">
        <f t="shared" si="25"/>
        <v>0</v>
      </c>
    </row>
    <row r="242" spans="1:32" ht="28.5">
      <c r="A242" s="32"/>
      <c r="B242" s="26" t="s">
        <v>162</v>
      </c>
      <c r="C242" s="493">
        <f>SUM(Daman:Diu!C242)</f>
        <v>0</v>
      </c>
      <c r="D242" s="20">
        <f>SUM(Daman:Diu!D242)</f>
        <v>0</v>
      </c>
      <c r="E242" s="493">
        <f>SUM(Daman:Diu!E242)</f>
        <v>0</v>
      </c>
      <c r="F242" s="20">
        <f>SUM(Daman:Diu!F242)</f>
        <v>0</v>
      </c>
      <c r="G242" s="254"/>
      <c r="H242" s="418"/>
      <c r="I242" s="4">
        <f>SUM(Daman:Diu!I242)</f>
        <v>0</v>
      </c>
      <c r="J242" s="20">
        <f>SUM(Daman:Diu!J242)</f>
        <v>0</v>
      </c>
      <c r="K242" s="4">
        <f>SUM(Daman:Diu!K242)</f>
        <v>0</v>
      </c>
      <c r="L242" s="238">
        <f>SUM(Daman:Diu!L242)</f>
        <v>0</v>
      </c>
      <c r="M242" s="4">
        <f>SUM(Daman:Diu!M242)</f>
        <v>0</v>
      </c>
      <c r="N242" s="238">
        <f>SUM(Daman:Diu!N242)</f>
        <v>0</v>
      </c>
      <c r="O242" s="395"/>
      <c r="P242" s="195">
        <f>SUM(Daman:Diu!P242)</f>
        <v>0</v>
      </c>
      <c r="Q242" s="262">
        <f>SUM(Daman:Diu!Q242)</f>
        <v>0</v>
      </c>
      <c r="R242" s="5">
        <f>SUM(Daman:Diu!R242)</f>
        <v>0</v>
      </c>
      <c r="S242" s="20">
        <f>SUM(Daman:Diu!S242)</f>
        <v>0</v>
      </c>
      <c r="T242" s="4">
        <f>SUM(Daman:Diu!T242)</f>
        <v>0</v>
      </c>
      <c r="U242" s="238">
        <f>SUM(Daman:Diu!U242)</f>
        <v>0</v>
      </c>
      <c r="V242" s="4">
        <f>SUM(Daman:Diu!V242)</f>
        <v>0</v>
      </c>
      <c r="W242" s="238">
        <f>SUM(Daman:Diu!W242)</f>
        <v>0</v>
      </c>
      <c r="X242" s="395"/>
      <c r="Y242" s="4">
        <f>SUM(Daman:Diu!Y242)</f>
        <v>0</v>
      </c>
      <c r="Z242" s="238">
        <f>SUM(Daman:Diu!Z242)</f>
        <v>0</v>
      </c>
      <c r="AA242" s="4">
        <f>SUM(Daman:Diu!AA242)</f>
        <v>0</v>
      </c>
      <c r="AB242" s="238">
        <f>SUM(Daman:Diu!AB242)</f>
        <v>0</v>
      </c>
      <c r="AC242" s="26"/>
      <c r="AD242" s="495">
        <f>SUM(Daman:Diu!AB242)</f>
        <v>0</v>
      </c>
      <c r="AE242" s="504">
        <f t="shared" si="24"/>
        <v>0</v>
      </c>
      <c r="AF242" s="504">
        <f t="shared" si="25"/>
        <v>0</v>
      </c>
    </row>
    <row r="243" spans="1:32">
      <c r="A243" s="32"/>
      <c r="B243" s="26" t="s">
        <v>147</v>
      </c>
      <c r="C243" s="493">
        <f>SUM(Daman:Diu!C243)</f>
        <v>0</v>
      </c>
      <c r="D243" s="20">
        <f>SUM(Daman:Diu!D243)</f>
        <v>0</v>
      </c>
      <c r="E243" s="493">
        <f>SUM(Daman:Diu!E243)</f>
        <v>0</v>
      </c>
      <c r="F243" s="20">
        <f>SUM(Daman:Diu!F243)</f>
        <v>0</v>
      </c>
      <c r="G243" s="254"/>
      <c r="H243" s="418"/>
      <c r="I243" s="4">
        <f>SUM(Daman:Diu!I243)</f>
        <v>0</v>
      </c>
      <c r="J243" s="20">
        <f>SUM(Daman:Diu!J243)</f>
        <v>0</v>
      </c>
      <c r="K243" s="4">
        <f>SUM(Daman:Diu!K243)</f>
        <v>0</v>
      </c>
      <c r="L243" s="238">
        <f>SUM(Daman:Diu!L243)</f>
        <v>0</v>
      </c>
      <c r="M243" s="4">
        <f>SUM(Daman:Diu!M243)</f>
        <v>0</v>
      </c>
      <c r="N243" s="238">
        <f>SUM(Daman:Diu!N243)</f>
        <v>0</v>
      </c>
      <c r="O243" s="395"/>
      <c r="P243" s="195">
        <f>SUM(Daman:Diu!P243)</f>
        <v>0</v>
      </c>
      <c r="Q243" s="262">
        <f>SUM(Daman:Diu!Q243)</f>
        <v>0</v>
      </c>
      <c r="R243" s="5">
        <f>SUM(Daman:Diu!R243)</f>
        <v>0</v>
      </c>
      <c r="S243" s="20">
        <f>SUM(Daman:Diu!S243)</f>
        <v>0</v>
      </c>
      <c r="T243" s="4">
        <f>SUM(Daman:Diu!T243)</f>
        <v>0</v>
      </c>
      <c r="U243" s="238">
        <f>SUM(Daman:Diu!U243)</f>
        <v>0</v>
      </c>
      <c r="V243" s="4">
        <f>SUM(Daman:Diu!V243)</f>
        <v>0</v>
      </c>
      <c r="W243" s="238">
        <f>SUM(Daman:Diu!W243)</f>
        <v>0</v>
      </c>
      <c r="X243" s="395"/>
      <c r="Y243" s="4">
        <f>SUM(Daman:Diu!Y243)</f>
        <v>0</v>
      </c>
      <c r="Z243" s="238">
        <f>SUM(Daman:Diu!Z243)</f>
        <v>0</v>
      </c>
      <c r="AA243" s="4">
        <f>SUM(Daman:Diu!AA243)</f>
        <v>0</v>
      </c>
      <c r="AB243" s="238">
        <f>SUM(Daman:Diu!AB243)</f>
        <v>0</v>
      </c>
      <c r="AC243" s="26"/>
      <c r="AD243" s="495">
        <f>SUM(Daman:Diu!AB243)</f>
        <v>0</v>
      </c>
      <c r="AE243" s="504">
        <f t="shared" si="24"/>
        <v>0</v>
      </c>
      <c r="AF243" s="504">
        <f t="shared" si="25"/>
        <v>0</v>
      </c>
    </row>
    <row r="244" spans="1:32" s="505" customFormat="1" ht="30">
      <c r="A244" s="497">
        <f>+A236+0.01</f>
        <v>10.08</v>
      </c>
      <c r="B244" s="510" t="s">
        <v>163</v>
      </c>
      <c r="C244" s="498">
        <f>SUM(Daman:Diu!C244)</f>
        <v>55</v>
      </c>
      <c r="D244" s="499">
        <f>SUM(Daman:Diu!D244)</f>
        <v>174.24</v>
      </c>
      <c r="E244" s="498">
        <f>SUM(Daman:Diu!E244)</f>
        <v>55</v>
      </c>
      <c r="F244" s="499">
        <f>SUM(Daman:Diu!F244)</f>
        <v>91.199999999999989</v>
      </c>
      <c r="G244" s="500">
        <f t="shared" ref="G244:H244" si="27">E244/C244%</f>
        <v>99.999999999999986</v>
      </c>
      <c r="H244" s="497">
        <f t="shared" si="27"/>
        <v>52.34159779614324</v>
      </c>
      <c r="I244" s="473">
        <f>SUM(Daman:Diu!I244)</f>
        <v>0</v>
      </c>
      <c r="J244" s="499">
        <f>SUM(Daman:Diu!J244)</f>
        <v>83.04000000000002</v>
      </c>
      <c r="K244" s="473">
        <f>SUM(Daman:Diu!K244)</f>
        <v>0</v>
      </c>
      <c r="L244" s="501">
        <f>SUM(Daman:Diu!L244)</f>
        <v>83.04000000000002</v>
      </c>
      <c r="M244" s="473">
        <f>SUM(Daman:Diu!M244)</f>
        <v>0</v>
      </c>
      <c r="N244" s="501">
        <f>SUM(Daman:Diu!N244)</f>
        <v>0</v>
      </c>
      <c r="O244" s="502">
        <f>30360/100000</f>
        <v>0.30359999999999998</v>
      </c>
      <c r="P244" s="503">
        <f>SUM(Daman:Diu!P244)</f>
        <v>55</v>
      </c>
      <c r="Q244" s="497">
        <f>SUM(Daman:Diu!Q244)</f>
        <v>200.37599999999998</v>
      </c>
      <c r="R244" s="498">
        <f>SUM(Daman:Diu!R244)</f>
        <v>55</v>
      </c>
      <c r="S244" s="499">
        <f>SUM(Daman:Diu!S244)</f>
        <v>283.41599999999994</v>
      </c>
      <c r="T244" s="473">
        <f>SUM(Daman:Diu!T244)</f>
        <v>0</v>
      </c>
      <c r="U244" s="501">
        <f>SUM(Daman:Diu!U244)</f>
        <v>83.04000000000002</v>
      </c>
      <c r="V244" s="473">
        <f>SUM(Daman:Diu!V244)</f>
        <v>0</v>
      </c>
      <c r="W244" s="501">
        <f>SUM(Daman:Diu!W244)</f>
        <v>0</v>
      </c>
      <c r="X244" s="502">
        <v>0.29039999999999999</v>
      </c>
      <c r="Y244" s="473">
        <f>SUM(Daman:Diu!Y244)</f>
        <v>55</v>
      </c>
      <c r="Z244" s="501">
        <f>SUM(Daman:Diu!Z244)</f>
        <v>191.66399999999999</v>
      </c>
      <c r="AA244" s="473">
        <f>SUM(Daman:Diu!AA244)</f>
        <v>55</v>
      </c>
      <c r="AB244" s="501">
        <f>SUM(Daman:Diu!AB244)</f>
        <v>274.70400000000001</v>
      </c>
      <c r="AC244" s="511" t="s">
        <v>317</v>
      </c>
      <c r="AD244" s="504">
        <f>SUM(Daman:Diu!AB244)</f>
        <v>274.70400000000001</v>
      </c>
      <c r="AE244" s="504">
        <f t="shared" si="24"/>
        <v>274.70400000000001</v>
      </c>
      <c r="AF244" s="504">
        <f t="shared" si="25"/>
        <v>0</v>
      </c>
    </row>
    <row r="245" spans="1:32" s="505" customFormat="1">
      <c r="A245" s="497">
        <v>10.09</v>
      </c>
      <c r="B245" s="510" t="s">
        <v>164</v>
      </c>
      <c r="C245" s="498">
        <f>SUM(Daman:Diu!C245)</f>
        <v>0</v>
      </c>
      <c r="D245" s="499">
        <f>SUM(Daman:Diu!D245)</f>
        <v>0</v>
      </c>
      <c r="E245" s="498">
        <f>SUM(Daman:Diu!E245)</f>
        <v>0</v>
      </c>
      <c r="F245" s="499">
        <f>SUM(Daman:Diu!F245)</f>
        <v>0</v>
      </c>
      <c r="G245" s="512"/>
      <c r="H245" s="511"/>
      <c r="I245" s="473">
        <f>SUM(Daman:Diu!I245)</f>
        <v>0</v>
      </c>
      <c r="J245" s="499">
        <f>SUM(Daman:Diu!J245)</f>
        <v>0</v>
      </c>
      <c r="K245" s="473">
        <f>SUM(Daman:Diu!K245)</f>
        <v>0</v>
      </c>
      <c r="L245" s="501">
        <f>SUM(Daman:Diu!L245)</f>
        <v>0</v>
      </c>
      <c r="M245" s="473">
        <f>SUM(Daman:Diu!M245)</f>
        <v>0</v>
      </c>
      <c r="N245" s="501">
        <f>SUM(Daman:Diu!N245)</f>
        <v>0</v>
      </c>
      <c r="O245" s="502">
        <f>24000/100000</f>
        <v>0.24</v>
      </c>
      <c r="P245" s="503">
        <f>SUM(Daman:Diu!P245)</f>
        <v>4</v>
      </c>
      <c r="Q245" s="497">
        <f>SUM(Daman:Diu!Q245)</f>
        <v>17.600000000000001</v>
      </c>
      <c r="R245" s="498">
        <f>SUM(Daman:Diu!R245)</f>
        <v>4</v>
      </c>
      <c r="S245" s="499">
        <f>SUM(Daman:Diu!S245)</f>
        <v>17.600000000000001</v>
      </c>
      <c r="T245" s="473">
        <f>SUM(Daman:Diu!T245)</f>
        <v>0</v>
      </c>
      <c r="U245" s="501">
        <f>SUM(Daman:Diu!U245)</f>
        <v>0</v>
      </c>
      <c r="V245" s="473">
        <f>SUM(Daman:Diu!V245)</f>
        <v>0</v>
      </c>
      <c r="W245" s="501">
        <f>SUM(Daman:Diu!W245)</f>
        <v>0</v>
      </c>
      <c r="X245" s="502">
        <f>24000/100000</f>
        <v>0.24</v>
      </c>
      <c r="Y245" s="473">
        <f>SUM(Daman:Diu!Y245)</f>
        <v>4</v>
      </c>
      <c r="Z245" s="501">
        <f>SUM(Daman:Diu!Z245)</f>
        <v>17.600000000000001</v>
      </c>
      <c r="AA245" s="473">
        <f>SUM(Daman:Diu!AA245)</f>
        <v>4</v>
      </c>
      <c r="AB245" s="501">
        <f>SUM(Daman:Diu!AB245)</f>
        <v>17.600000000000001</v>
      </c>
      <c r="AC245" s="546" t="s">
        <v>318</v>
      </c>
      <c r="AD245" s="504">
        <f>SUM(Daman:Diu!AB245)</f>
        <v>17.600000000000001</v>
      </c>
      <c r="AE245" s="504">
        <f t="shared" si="24"/>
        <v>17.600000000000001</v>
      </c>
      <c r="AF245" s="504">
        <f t="shared" si="25"/>
        <v>0</v>
      </c>
    </row>
    <row r="246" spans="1:32" s="505" customFormat="1">
      <c r="A246" s="497">
        <v>10.1</v>
      </c>
      <c r="B246" s="513" t="s">
        <v>165</v>
      </c>
      <c r="C246" s="498">
        <f>SUM(Daman:Diu!C246)</f>
        <v>0</v>
      </c>
      <c r="D246" s="499">
        <f>SUM(Daman:Diu!D246)</f>
        <v>0</v>
      </c>
      <c r="E246" s="498">
        <f>SUM(Daman:Diu!E246)</f>
        <v>0</v>
      </c>
      <c r="F246" s="499">
        <f>SUM(Daman:Diu!F246)</f>
        <v>0</v>
      </c>
      <c r="G246" s="514"/>
      <c r="H246" s="515"/>
      <c r="I246" s="473">
        <f>SUM(Daman:Diu!I246)</f>
        <v>0</v>
      </c>
      <c r="J246" s="499">
        <f>SUM(Daman:Diu!J246)</f>
        <v>0</v>
      </c>
      <c r="K246" s="473">
        <f>SUM(Daman:Diu!K246)</f>
        <v>0</v>
      </c>
      <c r="L246" s="501">
        <f>SUM(Daman:Diu!L246)</f>
        <v>0</v>
      </c>
      <c r="M246" s="473">
        <f>SUM(Daman:Diu!M246)</f>
        <v>0</v>
      </c>
      <c r="N246" s="501">
        <f>SUM(Daman:Diu!N246)</f>
        <v>0</v>
      </c>
      <c r="O246" s="502"/>
      <c r="P246" s="503">
        <f>SUM(Daman:Diu!P246)</f>
        <v>0</v>
      </c>
      <c r="Q246" s="497">
        <f>SUM(Daman:Diu!Q246)</f>
        <v>0</v>
      </c>
      <c r="R246" s="498">
        <f>SUM(Daman:Diu!R246)</f>
        <v>0</v>
      </c>
      <c r="S246" s="499">
        <f>SUM(Daman:Diu!S246)</f>
        <v>0</v>
      </c>
      <c r="T246" s="473">
        <f>SUM(Daman:Diu!T246)</f>
        <v>0</v>
      </c>
      <c r="U246" s="501">
        <f>SUM(Daman:Diu!U246)</f>
        <v>0</v>
      </c>
      <c r="V246" s="473">
        <f>SUM(Daman:Diu!V246)</f>
        <v>0</v>
      </c>
      <c r="W246" s="501">
        <f>SUM(Daman:Diu!W246)</f>
        <v>0</v>
      </c>
      <c r="X246" s="502"/>
      <c r="Y246" s="473">
        <f>SUM(Daman:Diu!Y246)</f>
        <v>0</v>
      </c>
      <c r="Z246" s="501">
        <f>SUM(Daman:Diu!Z246)</f>
        <v>0</v>
      </c>
      <c r="AA246" s="473">
        <f>SUM(Daman:Diu!AA246)</f>
        <v>0</v>
      </c>
      <c r="AB246" s="501">
        <f>SUM(Daman:Diu!AB246)</f>
        <v>0</v>
      </c>
      <c r="AC246" s="544"/>
      <c r="AD246" s="504">
        <f>SUM(Daman:Diu!AB246)</f>
        <v>0</v>
      </c>
      <c r="AE246" s="504">
        <f t="shared" si="24"/>
        <v>0</v>
      </c>
      <c r="AF246" s="504">
        <f t="shared" si="25"/>
        <v>0</v>
      </c>
    </row>
    <row r="247" spans="1:32" s="505" customFormat="1" ht="49.5" customHeight="1">
      <c r="A247" s="497"/>
      <c r="B247" s="516" t="s">
        <v>151</v>
      </c>
      <c r="C247" s="498">
        <f>SUM(Daman:Diu!C247)</f>
        <v>0</v>
      </c>
      <c r="D247" s="499">
        <f>SUM(Daman:Diu!D247)</f>
        <v>0</v>
      </c>
      <c r="E247" s="498">
        <f>SUM(Daman:Diu!E247)</f>
        <v>0</v>
      </c>
      <c r="F247" s="499">
        <f>SUM(Daman:Diu!F247)</f>
        <v>0</v>
      </c>
      <c r="G247" s="517"/>
      <c r="H247" s="518"/>
      <c r="I247" s="473">
        <f>SUM(Daman:Diu!I247)</f>
        <v>0</v>
      </c>
      <c r="J247" s="499">
        <f>SUM(Daman:Diu!J247)</f>
        <v>0</v>
      </c>
      <c r="K247" s="473">
        <f>SUM(Daman:Diu!K247)</f>
        <v>0</v>
      </c>
      <c r="L247" s="501">
        <f>SUM(Daman:Diu!L247)</f>
        <v>0</v>
      </c>
      <c r="M247" s="473">
        <f>SUM(Daman:Diu!M247)</f>
        <v>0</v>
      </c>
      <c r="N247" s="501">
        <f>SUM(Daman:Diu!N247)</f>
        <v>0</v>
      </c>
      <c r="O247" s="519"/>
      <c r="P247" s="503">
        <f>SUM(Daman:Diu!P247)</f>
        <v>0</v>
      </c>
      <c r="Q247" s="497">
        <f>SUM(Daman:Diu!Q247)</f>
        <v>0</v>
      </c>
      <c r="R247" s="498">
        <f>SUM(Daman:Diu!R247)</f>
        <v>0</v>
      </c>
      <c r="S247" s="499">
        <f>SUM(Daman:Diu!S247)</f>
        <v>0</v>
      </c>
      <c r="T247" s="473">
        <f>SUM(Daman:Diu!T247)</f>
        <v>0</v>
      </c>
      <c r="U247" s="501">
        <f>SUM(Daman:Diu!U247)</f>
        <v>0</v>
      </c>
      <c r="V247" s="473">
        <f>SUM(Daman:Diu!V247)</f>
        <v>0</v>
      </c>
      <c r="W247" s="501">
        <f>SUM(Daman:Diu!W247)</f>
        <v>0</v>
      </c>
      <c r="X247" s="519"/>
      <c r="Y247" s="473">
        <f>SUM(Daman:Diu!Y247)</f>
        <v>0</v>
      </c>
      <c r="Z247" s="501">
        <f>SUM(Daman:Diu!Z247)</f>
        <v>0</v>
      </c>
      <c r="AA247" s="473">
        <f>SUM(Daman:Diu!AA247)</f>
        <v>0</v>
      </c>
      <c r="AB247" s="501">
        <f>SUM(Daman:Diu!AB247)</f>
        <v>0</v>
      </c>
      <c r="AC247" s="545"/>
      <c r="AD247" s="504">
        <f>SUM(Daman:Diu!AB247)</f>
        <v>0</v>
      </c>
      <c r="AE247" s="504">
        <f t="shared" si="24"/>
        <v>0</v>
      </c>
      <c r="AF247" s="504">
        <f t="shared" si="25"/>
        <v>0</v>
      </c>
    </row>
    <row r="248" spans="1:32" s="505" customFormat="1" ht="30">
      <c r="A248" s="497">
        <f>+A246+0.01</f>
        <v>10.11</v>
      </c>
      <c r="B248" s="513" t="s">
        <v>166</v>
      </c>
      <c r="C248" s="498">
        <f>SUM(Daman:Diu!C248)</f>
        <v>4</v>
      </c>
      <c r="D248" s="499">
        <f>SUM(Daman:Diu!D248)</f>
        <v>12.667999999999999</v>
      </c>
      <c r="E248" s="498">
        <f>SUM(Daman:Diu!E248)</f>
        <v>4</v>
      </c>
      <c r="F248" s="499">
        <f>SUM(Daman:Diu!F248)</f>
        <v>6.37</v>
      </c>
      <c r="G248" s="500">
        <f t="shared" ref="G248:H248" si="28">E248/C248%</f>
        <v>100</v>
      </c>
      <c r="H248" s="497">
        <f t="shared" si="28"/>
        <v>50.284180612567106</v>
      </c>
      <c r="I248" s="473">
        <f>SUM(Daman:Diu!I248)</f>
        <v>0</v>
      </c>
      <c r="J248" s="499">
        <f>SUM(Daman:Diu!J248)</f>
        <v>6.298</v>
      </c>
      <c r="K248" s="473">
        <f>SUM(Daman:Diu!K248)</f>
        <v>0</v>
      </c>
      <c r="L248" s="501">
        <f>SUM(Daman:Diu!L248)</f>
        <v>6.298</v>
      </c>
      <c r="M248" s="473">
        <f>SUM(Daman:Diu!M248)</f>
        <v>0</v>
      </c>
      <c r="N248" s="501">
        <f>SUM(Daman:Diu!N248)</f>
        <v>0</v>
      </c>
      <c r="O248" s="502">
        <f>30360/100000</f>
        <v>0.30359999999999998</v>
      </c>
      <c r="P248" s="503">
        <f>SUM(Daman:Diu!P248)</f>
        <v>4</v>
      </c>
      <c r="Q248" s="497">
        <f>SUM(Daman:Diu!Q248)</f>
        <v>14.572799999999999</v>
      </c>
      <c r="R248" s="498">
        <f>SUM(Daman:Diu!R248)</f>
        <v>4</v>
      </c>
      <c r="S248" s="499">
        <f>SUM(Daman:Diu!S248)</f>
        <v>20.870799999999999</v>
      </c>
      <c r="T248" s="473">
        <f>SUM(Daman:Diu!T248)</f>
        <v>0</v>
      </c>
      <c r="U248" s="501">
        <f>SUM(Daman:Diu!U248)</f>
        <v>6.298</v>
      </c>
      <c r="V248" s="473">
        <f>SUM(Daman:Diu!V248)</f>
        <v>0</v>
      </c>
      <c r="W248" s="501">
        <f>SUM(Daman:Diu!W248)</f>
        <v>0</v>
      </c>
      <c r="X248" s="502">
        <v>0.29039999999999999</v>
      </c>
      <c r="Y248" s="473">
        <f>SUM(Daman:Diu!Y248)</f>
        <v>4</v>
      </c>
      <c r="Z248" s="501">
        <f>SUM(Daman:Diu!Z248)</f>
        <v>13.9392</v>
      </c>
      <c r="AA248" s="473">
        <f>SUM(Daman:Diu!AA248)</f>
        <v>4</v>
      </c>
      <c r="AB248" s="501">
        <f>SUM(Daman:Diu!AB248)</f>
        <v>20.237200000000001</v>
      </c>
      <c r="AC248" s="511" t="s">
        <v>317</v>
      </c>
      <c r="AD248" s="504">
        <f>SUM(Daman:Diu!AB248)</f>
        <v>20.237200000000001</v>
      </c>
      <c r="AE248" s="504">
        <f t="shared" si="24"/>
        <v>20.237200000000001</v>
      </c>
      <c r="AF248" s="504">
        <f t="shared" si="25"/>
        <v>0</v>
      </c>
    </row>
    <row r="249" spans="1:32" s="505" customFormat="1">
      <c r="A249" s="497"/>
      <c r="B249" s="515" t="s">
        <v>153</v>
      </c>
      <c r="C249" s="498">
        <f>SUM(Daman:Diu!C249)</f>
        <v>0</v>
      </c>
      <c r="D249" s="499">
        <f>SUM(Daman:Diu!D249)</f>
        <v>0</v>
      </c>
      <c r="E249" s="498">
        <f>SUM(Daman:Diu!E249)</f>
        <v>0</v>
      </c>
      <c r="F249" s="499">
        <f>SUM(Daman:Diu!F249)</f>
        <v>0</v>
      </c>
      <c r="G249" s="514"/>
      <c r="H249" s="515"/>
      <c r="I249" s="473">
        <f>SUM(Daman:Diu!I249)</f>
        <v>0</v>
      </c>
      <c r="J249" s="499">
        <f>SUM(Daman:Diu!J249)</f>
        <v>0</v>
      </c>
      <c r="K249" s="473">
        <f>SUM(Daman:Diu!K249)</f>
        <v>0</v>
      </c>
      <c r="L249" s="501">
        <f>SUM(Daman:Diu!L249)</f>
        <v>0</v>
      </c>
      <c r="M249" s="473">
        <f>SUM(Daman:Diu!M249)</f>
        <v>0</v>
      </c>
      <c r="N249" s="501">
        <f>SUM(Daman:Diu!N249)</f>
        <v>0</v>
      </c>
      <c r="O249" s="502">
        <f t="shared" ref="O249:O251" si="29">24000/100000</f>
        <v>0.24</v>
      </c>
      <c r="P249" s="503">
        <f>SUM(Daman:Diu!P249)</f>
        <v>7</v>
      </c>
      <c r="Q249" s="497">
        <f>SUM(Daman:Diu!Q249)</f>
        <v>30.8</v>
      </c>
      <c r="R249" s="498">
        <f>SUM(Daman:Diu!R249)</f>
        <v>7</v>
      </c>
      <c r="S249" s="499">
        <f>SUM(Daman:Diu!S249)</f>
        <v>30.8</v>
      </c>
      <c r="T249" s="473">
        <f>SUM(Daman:Diu!T249)</f>
        <v>0</v>
      </c>
      <c r="U249" s="501">
        <f>SUM(Daman:Diu!U249)</f>
        <v>0</v>
      </c>
      <c r="V249" s="473">
        <f>SUM(Daman:Diu!V249)</f>
        <v>0</v>
      </c>
      <c r="W249" s="501">
        <f>SUM(Daman:Diu!W249)</f>
        <v>0</v>
      </c>
      <c r="X249" s="502">
        <f t="shared" ref="X249:X251" si="30">24000/100000</f>
        <v>0.24</v>
      </c>
      <c r="Y249" s="473">
        <f>SUM(Daman:Diu!Y249)</f>
        <v>7</v>
      </c>
      <c r="Z249" s="501">
        <f>SUM(Daman:Diu!Z249)</f>
        <v>30.8</v>
      </c>
      <c r="AA249" s="473">
        <f>SUM(Daman:Diu!AA249)</f>
        <v>7</v>
      </c>
      <c r="AB249" s="501">
        <f>SUM(Daman:Diu!AB249)</f>
        <v>30.8</v>
      </c>
      <c r="AC249" s="602" t="s">
        <v>318</v>
      </c>
      <c r="AD249" s="504">
        <f>SUM(Daman:Diu!AB249)</f>
        <v>30.8</v>
      </c>
      <c r="AE249" s="504">
        <f t="shared" si="24"/>
        <v>30.8</v>
      </c>
      <c r="AF249" s="504">
        <f t="shared" si="25"/>
        <v>0</v>
      </c>
    </row>
    <row r="250" spans="1:32" s="505" customFormat="1" ht="21.75" customHeight="1">
      <c r="A250" s="497"/>
      <c r="B250" s="515" t="s">
        <v>154</v>
      </c>
      <c r="C250" s="498">
        <f>SUM(Daman:Diu!C250)</f>
        <v>0</v>
      </c>
      <c r="D250" s="499">
        <f>SUM(Daman:Diu!D250)</f>
        <v>0</v>
      </c>
      <c r="E250" s="498">
        <f>SUM(Daman:Diu!E250)</f>
        <v>0</v>
      </c>
      <c r="F250" s="499">
        <f>SUM(Daman:Diu!F250)</f>
        <v>0</v>
      </c>
      <c r="G250" s="514"/>
      <c r="H250" s="515"/>
      <c r="I250" s="473">
        <f>SUM(Daman:Diu!I250)</f>
        <v>0</v>
      </c>
      <c r="J250" s="499">
        <f>SUM(Daman:Diu!J250)</f>
        <v>0</v>
      </c>
      <c r="K250" s="473">
        <f>SUM(Daman:Diu!K250)</f>
        <v>0</v>
      </c>
      <c r="L250" s="501">
        <f>SUM(Daman:Diu!L250)</f>
        <v>0</v>
      </c>
      <c r="M250" s="473">
        <f>SUM(Daman:Diu!M250)</f>
        <v>0</v>
      </c>
      <c r="N250" s="501">
        <f>SUM(Daman:Diu!N250)</f>
        <v>0</v>
      </c>
      <c r="O250" s="502">
        <f t="shared" si="29"/>
        <v>0.24</v>
      </c>
      <c r="P250" s="503">
        <f>SUM(Daman:Diu!P250)</f>
        <v>7</v>
      </c>
      <c r="Q250" s="497">
        <f>SUM(Daman:Diu!Q250)</f>
        <v>30.8</v>
      </c>
      <c r="R250" s="498">
        <f>SUM(Daman:Diu!R250)</f>
        <v>7</v>
      </c>
      <c r="S250" s="499">
        <f>SUM(Daman:Diu!S250)</f>
        <v>30.8</v>
      </c>
      <c r="T250" s="473">
        <f>SUM(Daman:Diu!T250)</f>
        <v>0</v>
      </c>
      <c r="U250" s="501">
        <f>SUM(Daman:Diu!U250)</f>
        <v>0</v>
      </c>
      <c r="V250" s="473">
        <f>SUM(Daman:Diu!V250)</f>
        <v>0</v>
      </c>
      <c r="W250" s="501">
        <f>SUM(Daman:Diu!W250)</f>
        <v>0</v>
      </c>
      <c r="X250" s="502">
        <f t="shared" si="30"/>
        <v>0.24</v>
      </c>
      <c r="Y250" s="473">
        <f>SUM(Daman:Diu!Y250)</f>
        <v>7</v>
      </c>
      <c r="Z250" s="501">
        <f>SUM(Daman:Diu!Z250)</f>
        <v>30.8</v>
      </c>
      <c r="AA250" s="473">
        <f>SUM(Daman:Diu!AA250)</f>
        <v>7</v>
      </c>
      <c r="AB250" s="501">
        <f>SUM(Daman:Diu!AB250)</f>
        <v>30.8</v>
      </c>
      <c r="AC250" s="603"/>
      <c r="AD250" s="504">
        <f>SUM(Daman:Diu!AB250)</f>
        <v>30.8</v>
      </c>
      <c r="AE250" s="504">
        <f t="shared" si="24"/>
        <v>30.8</v>
      </c>
      <c r="AF250" s="504">
        <f t="shared" si="25"/>
        <v>0</v>
      </c>
    </row>
    <row r="251" spans="1:32" s="505" customFormat="1" ht="39" customHeight="1">
      <c r="A251" s="497"/>
      <c r="B251" s="515" t="s">
        <v>155</v>
      </c>
      <c r="C251" s="498">
        <f>SUM(Daman:Diu!C251)</f>
        <v>0</v>
      </c>
      <c r="D251" s="499">
        <f>SUM(Daman:Diu!D251)</f>
        <v>0</v>
      </c>
      <c r="E251" s="498">
        <f>SUM(Daman:Diu!E251)</f>
        <v>0</v>
      </c>
      <c r="F251" s="499">
        <f>SUM(Daman:Diu!F251)</f>
        <v>0</v>
      </c>
      <c r="G251" s="514"/>
      <c r="H251" s="515"/>
      <c r="I251" s="473">
        <f>SUM(Daman:Diu!I251)</f>
        <v>0</v>
      </c>
      <c r="J251" s="499">
        <f>SUM(Daman:Diu!J251)</f>
        <v>0</v>
      </c>
      <c r="K251" s="473">
        <f>SUM(Daman:Diu!K251)</f>
        <v>0</v>
      </c>
      <c r="L251" s="501">
        <f>SUM(Daman:Diu!L251)</f>
        <v>0</v>
      </c>
      <c r="M251" s="473">
        <f>SUM(Daman:Diu!M251)</f>
        <v>0</v>
      </c>
      <c r="N251" s="501">
        <f>SUM(Daman:Diu!N251)</f>
        <v>0</v>
      </c>
      <c r="O251" s="502">
        <f t="shared" si="29"/>
        <v>0.24</v>
      </c>
      <c r="P251" s="503">
        <f>SUM(Daman:Diu!P251)</f>
        <v>8</v>
      </c>
      <c r="Q251" s="497">
        <f>SUM(Daman:Diu!Q251)</f>
        <v>35.200000000000003</v>
      </c>
      <c r="R251" s="498">
        <f>SUM(Daman:Diu!R251)</f>
        <v>8</v>
      </c>
      <c r="S251" s="499">
        <f>SUM(Daman:Diu!S251)</f>
        <v>35.200000000000003</v>
      </c>
      <c r="T251" s="473">
        <f>SUM(Daman:Diu!T251)</f>
        <v>0</v>
      </c>
      <c r="U251" s="501">
        <f>SUM(Daman:Diu!U251)</f>
        <v>0</v>
      </c>
      <c r="V251" s="473">
        <f>SUM(Daman:Diu!V251)</f>
        <v>0</v>
      </c>
      <c r="W251" s="501">
        <f>SUM(Daman:Diu!W251)</f>
        <v>0</v>
      </c>
      <c r="X251" s="502">
        <f t="shared" si="30"/>
        <v>0.24</v>
      </c>
      <c r="Y251" s="473">
        <f>SUM(Daman:Diu!Y251)</f>
        <v>8</v>
      </c>
      <c r="Z251" s="501">
        <f>SUM(Daman:Diu!Z251)</f>
        <v>35.200000000000003</v>
      </c>
      <c r="AA251" s="473">
        <f>SUM(Daman:Diu!AA251)</f>
        <v>8</v>
      </c>
      <c r="AB251" s="501">
        <f>SUM(Daman:Diu!AB251)</f>
        <v>35.200000000000003</v>
      </c>
      <c r="AC251" s="604"/>
      <c r="AD251" s="504">
        <f>SUM(Daman:Diu!AB251)</f>
        <v>35.200000000000003</v>
      </c>
      <c r="AE251" s="504">
        <f t="shared" si="24"/>
        <v>35.200000000000003</v>
      </c>
      <c r="AF251" s="504">
        <f t="shared" si="25"/>
        <v>0</v>
      </c>
    </row>
    <row r="252" spans="1:32" ht="30">
      <c r="A252" s="32">
        <f>+A248+0.01</f>
        <v>10.119999999999999</v>
      </c>
      <c r="B252" s="27" t="s">
        <v>167</v>
      </c>
      <c r="C252" s="493">
        <f>SUM(Daman:Diu!C252)</f>
        <v>0</v>
      </c>
      <c r="D252" s="20">
        <f>SUM(Daman:Diu!D252)</f>
        <v>0</v>
      </c>
      <c r="E252" s="493">
        <f>SUM(Daman:Diu!E252)</f>
        <v>0</v>
      </c>
      <c r="F252" s="20">
        <f>SUM(Daman:Diu!F252)</f>
        <v>0</v>
      </c>
      <c r="G252" s="255"/>
      <c r="H252" s="39"/>
      <c r="I252" s="4">
        <f>SUM(Daman:Diu!I252)</f>
        <v>0</v>
      </c>
      <c r="J252" s="20">
        <f>SUM(Daman:Diu!J252)</f>
        <v>0</v>
      </c>
      <c r="K252" s="4">
        <f>SUM(Daman:Diu!K252)</f>
        <v>0</v>
      </c>
      <c r="L252" s="238">
        <f>SUM(Daman:Diu!L252)</f>
        <v>0</v>
      </c>
      <c r="M252" s="4">
        <f>SUM(Daman:Diu!M252)</f>
        <v>0</v>
      </c>
      <c r="N252" s="238">
        <f>SUM(Daman:Diu!N252)</f>
        <v>0</v>
      </c>
      <c r="O252" s="396"/>
      <c r="P252" s="195">
        <f>SUM(Daman:Diu!P252)</f>
        <v>0</v>
      </c>
      <c r="Q252" s="262">
        <f>SUM(Daman:Diu!Q252)</f>
        <v>0</v>
      </c>
      <c r="R252" s="5">
        <f>SUM(Daman:Diu!R252)</f>
        <v>0</v>
      </c>
      <c r="S252" s="20">
        <f>SUM(Daman:Diu!S252)</f>
        <v>0</v>
      </c>
      <c r="T252" s="4">
        <f>SUM(Daman:Diu!T252)</f>
        <v>0</v>
      </c>
      <c r="U252" s="238">
        <f>SUM(Daman:Diu!U252)</f>
        <v>0</v>
      </c>
      <c r="V252" s="4">
        <f>SUM(Daman:Diu!V252)</f>
        <v>0</v>
      </c>
      <c r="W252" s="238">
        <f>SUM(Daman:Diu!W252)</f>
        <v>0</v>
      </c>
      <c r="X252" s="396"/>
      <c r="Y252" s="4">
        <f>SUM(Daman:Diu!Y252)</f>
        <v>0</v>
      </c>
      <c r="Z252" s="238">
        <f>SUM(Daman:Diu!Z252)</f>
        <v>0</v>
      </c>
      <c r="AA252" s="4">
        <f>SUM(Daman:Diu!AA252)</f>
        <v>0</v>
      </c>
      <c r="AB252" s="238">
        <f>SUM(Daman:Diu!AB252)</f>
        <v>0</v>
      </c>
      <c r="AC252" s="39"/>
      <c r="AD252" s="495">
        <f>SUM(Daman:Diu!AB252)</f>
        <v>0</v>
      </c>
      <c r="AE252" s="504">
        <f t="shared" si="24"/>
        <v>0</v>
      </c>
      <c r="AF252" s="504">
        <f t="shared" si="25"/>
        <v>0</v>
      </c>
    </row>
    <row r="253" spans="1:32">
      <c r="A253" s="32"/>
      <c r="B253" s="39" t="s">
        <v>153</v>
      </c>
      <c r="C253" s="493">
        <f>SUM(Daman:Diu!C253)</f>
        <v>0</v>
      </c>
      <c r="D253" s="20">
        <f>SUM(Daman:Diu!D253)</f>
        <v>0</v>
      </c>
      <c r="E253" s="493">
        <f>SUM(Daman:Diu!E253)</f>
        <v>0</v>
      </c>
      <c r="F253" s="20">
        <f>SUM(Daman:Diu!F253)</f>
        <v>0</v>
      </c>
      <c r="G253" s="255"/>
      <c r="H253" s="39"/>
      <c r="I253" s="4">
        <f>SUM(Daman:Diu!I253)</f>
        <v>0</v>
      </c>
      <c r="J253" s="20">
        <f>SUM(Daman:Diu!J253)</f>
        <v>0</v>
      </c>
      <c r="K253" s="4">
        <f>SUM(Daman:Diu!K253)</f>
        <v>0</v>
      </c>
      <c r="L253" s="238">
        <f>SUM(Daman:Diu!L253)</f>
        <v>0</v>
      </c>
      <c r="M253" s="4">
        <f>SUM(Daman:Diu!M253)</f>
        <v>0</v>
      </c>
      <c r="N253" s="238">
        <f>SUM(Daman:Diu!N253)</f>
        <v>0</v>
      </c>
      <c r="O253" s="396"/>
      <c r="P253" s="195">
        <f>SUM(Daman:Diu!P253)</f>
        <v>0</v>
      </c>
      <c r="Q253" s="262">
        <f>SUM(Daman:Diu!Q253)</f>
        <v>0</v>
      </c>
      <c r="R253" s="5">
        <f>SUM(Daman:Diu!R253)</f>
        <v>0</v>
      </c>
      <c r="S253" s="20">
        <f>SUM(Daman:Diu!S253)</f>
        <v>0</v>
      </c>
      <c r="T253" s="4">
        <f>SUM(Daman:Diu!T253)</f>
        <v>0</v>
      </c>
      <c r="U253" s="238">
        <f>SUM(Daman:Diu!U253)</f>
        <v>0</v>
      </c>
      <c r="V253" s="4">
        <f>SUM(Daman:Diu!V253)</f>
        <v>0</v>
      </c>
      <c r="W253" s="238">
        <f>SUM(Daman:Diu!W253)</f>
        <v>0</v>
      </c>
      <c r="X253" s="396"/>
      <c r="Y253" s="4">
        <f>SUM(Daman:Diu!Y253)</f>
        <v>0</v>
      </c>
      <c r="Z253" s="238">
        <f>SUM(Daman:Diu!Z253)</f>
        <v>0</v>
      </c>
      <c r="AA253" s="4">
        <f>SUM(Daman:Diu!AA253)</f>
        <v>0</v>
      </c>
      <c r="AB253" s="238">
        <f>SUM(Daman:Diu!AB253)</f>
        <v>0</v>
      </c>
      <c r="AC253" s="39"/>
      <c r="AD253" s="495">
        <f>SUM(Daman:Diu!AB253)</f>
        <v>0</v>
      </c>
      <c r="AE253" s="504">
        <f t="shared" si="24"/>
        <v>0</v>
      </c>
      <c r="AF253" s="504">
        <f t="shared" si="25"/>
        <v>0</v>
      </c>
    </row>
    <row r="254" spans="1:32">
      <c r="A254" s="32"/>
      <c r="B254" s="39" t="s">
        <v>154</v>
      </c>
      <c r="C254" s="493">
        <f>SUM(Daman:Diu!C254)</f>
        <v>0</v>
      </c>
      <c r="D254" s="20">
        <f>SUM(Daman:Diu!D254)</f>
        <v>0</v>
      </c>
      <c r="E254" s="493">
        <f>SUM(Daman:Diu!E254)</f>
        <v>0</v>
      </c>
      <c r="F254" s="20">
        <f>SUM(Daman:Diu!F254)</f>
        <v>0</v>
      </c>
      <c r="G254" s="255"/>
      <c r="H254" s="39"/>
      <c r="I254" s="4">
        <f>SUM(Daman:Diu!I254)</f>
        <v>0</v>
      </c>
      <c r="J254" s="20">
        <f>SUM(Daman:Diu!J254)</f>
        <v>0</v>
      </c>
      <c r="K254" s="4">
        <f>SUM(Daman:Diu!K254)</f>
        <v>0</v>
      </c>
      <c r="L254" s="238">
        <f>SUM(Daman:Diu!L254)</f>
        <v>0</v>
      </c>
      <c r="M254" s="4">
        <f>SUM(Daman:Diu!M254)</f>
        <v>0</v>
      </c>
      <c r="N254" s="238">
        <f>SUM(Daman:Diu!N254)</f>
        <v>0</v>
      </c>
      <c r="O254" s="396"/>
      <c r="P254" s="195">
        <f>SUM(Daman:Diu!P254)</f>
        <v>0</v>
      </c>
      <c r="Q254" s="262">
        <f>SUM(Daman:Diu!Q254)</f>
        <v>0</v>
      </c>
      <c r="R254" s="5">
        <f>SUM(Daman:Diu!R254)</f>
        <v>0</v>
      </c>
      <c r="S254" s="20">
        <f>SUM(Daman:Diu!S254)</f>
        <v>0</v>
      </c>
      <c r="T254" s="4">
        <f>SUM(Daman:Diu!T254)</f>
        <v>0</v>
      </c>
      <c r="U254" s="238">
        <f>SUM(Daman:Diu!U254)</f>
        <v>0</v>
      </c>
      <c r="V254" s="4">
        <f>SUM(Daman:Diu!V254)</f>
        <v>0</v>
      </c>
      <c r="W254" s="238">
        <f>SUM(Daman:Diu!W254)</f>
        <v>0</v>
      </c>
      <c r="X254" s="396"/>
      <c r="Y254" s="4">
        <f>SUM(Daman:Diu!Y254)</f>
        <v>0</v>
      </c>
      <c r="Z254" s="238">
        <f>SUM(Daman:Diu!Z254)</f>
        <v>0</v>
      </c>
      <c r="AA254" s="4">
        <f>SUM(Daman:Diu!AA254)</f>
        <v>0</v>
      </c>
      <c r="AB254" s="238">
        <f>SUM(Daman:Diu!AB254)</f>
        <v>0</v>
      </c>
      <c r="AC254" s="39"/>
      <c r="AD254" s="495">
        <f>SUM(Daman:Diu!AB254)</f>
        <v>0</v>
      </c>
      <c r="AE254" s="504">
        <f t="shared" si="24"/>
        <v>0</v>
      </c>
      <c r="AF254" s="504">
        <f t="shared" si="25"/>
        <v>0</v>
      </c>
    </row>
    <row r="255" spans="1:32">
      <c r="A255" s="32"/>
      <c r="B255" s="39" t="s">
        <v>155</v>
      </c>
      <c r="C255" s="493">
        <f>SUM(Daman:Diu!C255)</f>
        <v>0</v>
      </c>
      <c r="D255" s="20">
        <f>SUM(Daman:Diu!D255)</f>
        <v>0</v>
      </c>
      <c r="E255" s="493">
        <f>SUM(Daman:Diu!E255)</f>
        <v>0</v>
      </c>
      <c r="F255" s="20">
        <f>SUM(Daman:Diu!F255)</f>
        <v>0</v>
      </c>
      <c r="G255" s="255"/>
      <c r="H255" s="39"/>
      <c r="I255" s="4">
        <f>SUM(Daman:Diu!I255)</f>
        <v>0</v>
      </c>
      <c r="J255" s="20">
        <f>SUM(Daman:Diu!J255)</f>
        <v>0</v>
      </c>
      <c r="K255" s="4">
        <f>SUM(Daman:Diu!K255)</f>
        <v>0</v>
      </c>
      <c r="L255" s="238">
        <f>SUM(Daman:Diu!L255)</f>
        <v>0</v>
      </c>
      <c r="M255" s="4">
        <f>SUM(Daman:Diu!M255)</f>
        <v>0</v>
      </c>
      <c r="N255" s="238">
        <f>SUM(Daman:Diu!N255)</f>
        <v>0</v>
      </c>
      <c r="O255" s="396"/>
      <c r="P255" s="195">
        <f>SUM(Daman:Diu!P255)</f>
        <v>0</v>
      </c>
      <c r="Q255" s="262">
        <f>SUM(Daman:Diu!Q255)</f>
        <v>0</v>
      </c>
      <c r="R255" s="5">
        <f>SUM(Daman:Diu!R255)</f>
        <v>0</v>
      </c>
      <c r="S255" s="20">
        <f>SUM(Daman:Diu!S255)</f>
        <v>0</v>
      </c>
      <c r="T255" s="4">
        <f>SUM(Daman:Diu!T255)</f>
        <v>0</v>
      </c>
      <c r="U255" s="238">
        <f>SUM(Daman:Diu!U255)</f>
        <v>0</v>
      </c>
      <c r="V255" s="4">
        <f>SUM(Daman:Diu!V255)</f>
        <v>0</v>
      </c>
      <c r="W255" s="238">
        <f>SUM(Daman:Diu!W255)</f>
        <v>0</v>
      </c>
      <c r="X255" s="396"/>
      <c r="Y255" s="4">
        <f>SUM(Daman:Diu!Y255)</f>
        <v>0</v>
      </c>
      <c r="Z255" s="238">
        <f>SUM(Daman:Diu!Z255)</f>
        <v>0</v>
      </c>
      <c r="AA255" s="4">
        <f>SUM(Daman:Diu!AA255)</f>
        <v>0</v>
      </c>
      <c r="AB255" s="238">
        <f>SUM(Daman:Diu!AB255)</f>
        <v>0</v>
      </c>
      <c r="AC255" s="39"/>
      <c r="AD255" s="495">
        <f>SUM(Daman:Diu!AB255)</f>
        <v>0</v>
      </c>
      <c r="AE255" s="504">
        <f t="shared" si="24"/>
        <v>0</v>
      </c>
      <c r="AF255" s="504">
        <f t="shared" si="25"/>
        <v>0</v>
      </c>
    </row>
    <row r="256" spans="1:32" ht="30">
      <c r="A256" s="32">
        <f>+A252+0.01</f>
        <v>10.129999999999999</v>
      </c>
      <c r="B256" s="27" t="s">
        <v>168</v>
      </c>
      <c r="C256" s="493">
        <f>SUM(Daman:Diu!C256)</f>
        <v>0</v>
      </c>
      <c r="D256" s="20">
        <f>SUM(Daman:Diu!D256)</f>
        <v>0</v>
      </c>
      <c r="E256" s="493">
        <f>SUM(Daman:Diu!E256)</f>
        <v>0</v>
      </c>
      <c r="F256" s="20">
        <f>SUM(Daman:Diu!F256)</f>
        <v>0</v>
      </c>
      <c r="G256" s="255"/>
      <c r="H256" s="39"/>
      <c r="I256" s="4">
        <f>SUM(Daman:Diu!I256)</f>
        <v>0</v>
      </c>
      <c r="J256" s="20">
        <f>SUM(Daman:Diu!J256)</f>
        <v>0</v>
      </c>
      <c r="K256" s="4">
        <f>SUM(Daman:Diu!K256)</f>
        <v>0</v>
      </c>
      <c r="L256" s="238">
        <f>SUM(Daman:Diu!L256)</f>
        <v>0</v>
      </c>
      <c r="M256" s="4">
        <f>SUM(Daman:Diu!M256)</f>
        <v>0</v>
      </c>
      <c r="N256" s="238">
        <f>SUM(Daman:Diu!N256)</f>
        <v>0</v>
      </c>
      <c r="O256" s="396"/>
      <c r="P256" s="195">
        <f>SUM(Daman:Diu!P256)</f>
        <v>0</v>
      </c>
      <c r="Q256" s="262">
        <f>SUM(Daman:Diu!Q256)</f>
        <v>0</v>
      </c>
      <c r="R256" s="5">
        <f>SUM(Daman:Diu!R256)</f>
        <v>0</v>
      </c>
      <c r="S256" s="20">
        <f>SUM(Daman:Diu!S256)</f>
        <v>0</v>
      </c>
      <c r="T256" s="4">
        <f>SUM(Daman:Diu!T256)</f>
        <v>0</v>
      </c>
      <c r="U256" s="238">
        <f>SUM(Daman:Diu!U256)</f>
        <v>0</v>
      </c>
      <c r="V256" s="4">
        <f>SUM(Daman:Diu!V256)</f>
        <v>0</v>
      </c>
      <c r="W256" s="238">
        <f>SUM(Daman:Diu!W256)</f>
        <v>0</v>
      </c>
      <c r="X256" s="396"/>
      <c r="Y256" s="4">
        <f>SUM(Daman:Diu!Y256)</f>
        <v>0</v>
      </c>
      <c r="Z256" s="238">
        <f>SUM(Daman:Diu!Z256)</f>
        <v>0</v>
      </c>
      <c r="AA256" s="4">
        <f>SUM(Daman:Diu!AA256)</f>
        <v>0</v>
      </c>
      <c r="AB256" s="238">
        <f>SUM(Daman:Diu!AB256)</f>
        <v>0</v>
      </c>
      <c r="AC256" s="27"/>
      <c r="AD256" s="495">
        <f>SUM(Daman:Diu!AB256)</f>
        <v>0</v>
      </c>
      <c r="AE256" s="504">
        <f t="shared" si="24"/>
        <v>0</v>
      </c>
      <c r="AF256" s="504">
        <f t="shared" si="25"/>
        <v>0</v>
      </c>
    </row>
    <row r="257" spans="1:32">
      <c r="A257" s="32">
        <f t="shared" si="26"/>
        <v>10.139999999999999</v>
      </c>
      <c r="B257" s="27" t="s">
        <v>169</v>
      </c>
      <c r="C257" s="493">
        <f>SUM(Daman:Diu!C257)</f>
        <v>0</v>
      </c>
      <c r="D257" s="20">
        <f>SUM(Daman:Diu!D257)</f>
        <v>0</v>
      </c>
      <c r="E257" s="493">
        <f>SUM(Daman:Diu!E257)</f>
        <v>0</v>
      </c>
      <c r="F257" s="20">
        <f>SUM(Daman:Diu!F257)</f>
        <v>0</v>
      </c>
      <c r="G257" s="255"/>
      <c r="H257" s="39"/>
      <c r="I257" s="4">
        <f>SUM(Daman:Diu!I257)</f>
        <v>0</v>
      </c>
      <c r="J257" s="20">
        <f>SUM(Daman:Diu!J257)</f>
        <v>0</v>
      </c>
      <c r="K257" s="4">
        <f>SUM(Daman:Diu!K257)</f>
        <v>0</v>
      </c>
      <c r="L257" s="238">
        <f>SUM(Daman:Diu!L257)</f>
        <v>0</v>
      </c>
      <c r="M257" s="4">
        <f>SUM(Daman:Diu!M257)</f>
        <v>0</v>
      </c>
      <c r="N257" s="238">
        <f>SUM(Daman:Diu!N257)</f>
        <v>0</v>
      </c>
      <c r="O257" s="396"/>
      <c r="P257" s="195">
        <f>SUM(Daman:Diu!P257)</f>
        <v>0</v>
      </c>
      <c r="Q257" s="262">
        <f>SUM(Daman:Diu!Q257)</f>
        <v>0</v>
      </c>
      <c r="R257" s="5">
        <f>SUM(Daman:Diu!R257)</f>
        <v>0</v>
      </c>
      <c r="S257" s="20">
        <f>SUM(Daman:Diu!S257)</f>
        <v>0</v>
      </c>
      <c r="T257" s="4">
        <f>SUM(Daman:Diu!T257)</f>
        <v>0</v>
      </c>
      <c r="U257" s="238">
        <f>SUM(Daman:Diu!U257)</f>
        <v>0</v>
      </c>
      <c r="V257" s="4">
        <f>SUM(Daman:Diu!V257)</f>
        <v>0</v>
      </c>
      <c r="W257" s="238">
        <f>SUM(Daman:Diu!W257)</f>
        <v>0</v>
      </c>
      <c r="X257" s="396"/>
      <c r="Y257" s="4">
        <f>SUM(Daman:Diu!Y257)</f>
        <v>0</v>
      </c>
      <c r="Z257" s="238">
        <f>SUM(Daman:Diu!Z257)</f>
        <v>0</v>
      </c>
      <c r="AA257" s="4">
        <f>SUM(Daman:Diu!AA257)</f>
        <v>0</v>
      </c>
      <c r="AB257" s="238">
        <f>SUM(Daman:Diu!AB257)</f>
        <v>0</v>
      </c>
      <c r="AC257" s="27"/>
      <c r="AD257" s="495">
        <f>SUM(Daman:Diu!AB257)</f>
        <v>0</v>
      </c>
      <c r="AE257" s="504">
        <f t="shared" si="24"/>
        <v>0</v>
      </c>
      <c r="AF257" s="504">
        <f t="shared" si="25"/>
        <v>0</v>
      </c>
    </row>
    <row r="258" spans="1:32" s="505" customFormat="1">
      <c r="A258" s="497"/>
      <c r="B258" s="513" t="s">
        <v>159</v>
      </c>
      <c r="C258" s="498">
        <f>SUM(Daman:Diu!C258)</f>
        <v>19</v>
      </c>
      <c r="D258" s="499">
        <f>SUM(Daman:Diu!D258)</f>
        <v>27.588000000000001</v>
      </c>
      <c r="E258" s="498">
        <f>SUM(Daman:Diu!E258)</f>
        <v>19</v>
      </c>
      <c r="F258" s="499">
        <f>SUM(Daman:Diu!F258)</f>
        <v>6.01</v>
      </c>
      <c r="G258" s="500">
        <f t="shared" ref="G258:H263" si="31">E258/C258%</f>
        <v>100</v>
      </c>
      <c r="H258" s="497">
        <f t="shared" si="31"/>
        <v>21.784833985790922</v>
      </c>
      <c r="I258" s="473">
        <f>SUM(Daman:Diu!I258)</f>
        <v>0</v>
      </c>
      <c r="J258" s="499">
        <f>SUM(Daman:Diu!J258)</f>
        <v>21.577999999999999</v>
      </c>
      <c r="K258" s="473">
        <f>SUM(Daman:Diu!K258)</f>
        <v>0</v>
      </c>
      <c r="L258" s="501">
        <f>SUM(Daman:Diu!L258)</f>
        <v>21.577999999999999</v>
      </c>
      <c r="M258" s="473">
        <f>SUM(Daman:Diu!M258)</f>
        <v>0</v>
      </c>
      <c r="N258" s="501">
        <f>SUM(Daman:Diu!N258)</f>
        <v>0</v>
      </c>
      <c r="O258" s="520">
        <f>13950/100000</f>
        <v>0.13950000000000001</v>
      </c>
      <c r="P258" s="503">
        <f>SUM(Daman:Diu!P258)</f>
        <v>19</v>
      </c>
      <c r="Q258" s="497">
        <f>SUM(Daman:Diu!Q258)</f>
        <v>31.806000000000004</v>
      </c>
      <c r="R258" s="498">
        <f>SUM(Daman:Diu!R258)</f>
        <v>19</v>
      </c>
      <c r="S258" s="499">
        <f>SUM(Daman:Diu!S258)</f>
        <v>53.384</v>
      </c>
      <c r="T258" s="473">
        <f>SUM(Daman:Diu!T258)</f>
        <v>0</v>
      </c>
      <c r="U258" s="501">
        <f>SUM(Daman:Diu!U258)</f>
        <v>21.577999999999999</v>
      </c>
      <c r="V258" s="473">
        <f>SUM(Daman:Diu!V258)</f>
        <v>0</v>
      </c>
      <c r="W258" s="501">
        <f>SUM(Daman:Diu!W258)</f>
        <v>0</v>
      </c>
      <c r="X258" s="520">
        <v>0.1331</v>
      </c>
      <c r="Y258" s="473">
        <f>SUM(Daman:Diu!Y258)</f>
        <v>19</v>
      </c>
      <c r="Z258" s="501">
        <f>SUM(Daman:Diu!Z258)</f>
        <v>30.346800000000002</v>
      </c>
      <c r="AA258" s="473">
        <f>SUM(Daman:Diu!AA258)</f>
        <v>19</v>
      </c>
      <c r="AB258" s="501">
        <f>SUM(Daman:Diu!AB258)</f>
        <v>51.924799999999998</v>
      </c>
      <c r="AC258" s="605" t="s">
        <v>317</v>
      </c>
      <c r="AD258" s="504">
        <f>SUM(Daman:Diu!AB258)</f>
        <v>51.924799999999998</v>
      </c>
      <c r="AE258" s="504">
        <f t="shared" si="24"/>
        <v>51.924800000000005</v>
      </c>
      <c r="AF258" s="504">
        <f t="shared" si="25"/>
        <v>0</v>
      </c>
    </row>
    <row r="259" spans="1:32" s="505" customFormat="1">
      <c r="A259" s="497"/>
      <c r="B259" s="513" t="s">
        <v>160</v>
      </c>
      <c r="C259" s="498">
        <f>SUM(Daman:Diu!C259)</f>
        <v>15</v>
      </c>
      <c r="D259" s="499">
        <f>SUM(Daman:Diu!D259)</f>
        <v>21.783999999999999</v>
      </c>
      <c r="E259" s="498">
        <f>SUM(Daman:Diu!E259)</f>
        <v>15</v>
      </c>
      <c r="F259" s="499">
        <f>SUM(Daman:Diu!F259)</f>
        <v>6.17</v>
      </c>
      <c r="G259" s="500">
        <f t="shared" si="31"/>
        <v>100</v>
      </c>
      <c r="H259" s="497">
        <f t="shared" si="31"/>
        <v>28.323540213000371</v>
      </c>
      <c r="I259" s="473">
        <f>SUM(Daman:Diu!I259)</f>
        <v>0</v>
      </c>
      <c r="J259" s="499">
        <f>SUM(Daman:Diu!J259)</f>
        <v>15.613999999999999</v>
      </c>
      <c r="K259" s="473">
        <f>SUM(Daman:Diu!K259)</f>
        <v>0</v>
      </c>
      <c r="L259" s="501">
        <f>SUM(Daman:Diu!L259)</f>
        <v>15.613999999999999</v>
      </c>
      <c r="M259" s="473">
        <f>SUM(Daman:Diu!M259)</f>
        <v>0</v>
      </c>
      <c r="N259" s="501">
        <f>SUM(Daman:Diu!N259)</f>
        <v>0</v>
      </c>
      <c r="O259" s="520">
        <f t="shared" ref="O259:O260" si="32">13950/100000</f>
        <v>0.13950000000000001</v>
      </c>
      <c r="P259" s="503">
        <f>SUM(Daman:Diu!P259)</f>
        <v>15</v>
      </c>
      <c r="Q259" s="497">
        <f>SUM(Daman:Diu!Q259)</f>
        <v>25.110000000000003</v>
      </c>
      <c r="R259" s="498">
        <f>SUM(Daman:Diu!R259)</f>
        <v>15</v>
      </c>
      <c r="S259" s="499">
        <f>SUM(Daman:Diu!S259)</f>
        <v>40.724000000000004</v>
      </c>
      <c r="T259" s="473">
        <f>SUM(Daman:Diu!T259)</f>
        <v>0</v>
      </c>
      <c r="U259" s="501">
        <f>SUM(Daman:Diu!U259)</f>
        <v>15.613999999999999</v>
      </c>
      <c r="V259" s="473">
        <f>SUM(Daman:Diu!V259)</f>
        <v>0</v>
      </c>
      <c r="W259" s="501">
        <f>SUM(Daman:Diu!W259)</f>
        <v>0</v>
      </c>
      <c r="X259" s="520">
        <v>0.1331</v>
      </c>
      <c r="Y259" s="473">
        <f>SUM(Daman:Diu!Y259)</f>
        <v>15</v>
      </c>
      <c r="Z259" s="501">
        <f>SUM(Daman:Diu!Z259)</f>
        <v>23.957999999999998</v>
      </c>
      <c r="AA259" s="473">
        <f>SUM(Daman:Diu!AA259)</f>
        <v>15</v>
      </c>
      <c r="AB259" s="501">
        <f>SUM(Daman:Diu!AB259)</f>
        <v>39.572000000000003</v>
      </c>
      <c r="AC259" s="606"/>
      <c r="AD259" s="504">
        <f>SUM(Daman:Diu!AB259)</f>
        <v>39.572000000000003</v>
      </c>
      <c r="AE259" s="504">
        <f t="shared" si="24"/>
        <v>39.571999999999996</v>
      </c>
      <c r="AF259" s="504">
        <f t="shared" si="25"/>
        <v>0</v>
      </c>
    </row>
    <row r="260" spans="1:32" s="505" customFormat="1">
      <c r="A260" s="497"/>
      <c r="B260" s="513" t="s">
        <v>170</v>
      </c>
      <c r="C260" s="498">
        <f>SUM(Daman:Diu!C260)</f>
        <v>10</v>
      </c>
      <c r="D260" s="499">
        <f>SUM(Daman:Diu!D260)</f>
        <v>14.524000000000001</v>
      </c>
      <c r="E260" s="498">
        <f>SUM(Daman:Diu!E260)</f>
        <v>10</v>
      </c>
      <c r="F260" s="499">
        <f>SUM(Daman:Diu!F260)</f>
        <v>5.98</v>
      </c>
      <c r="G260" s="500">
        <f t="shared" si="31"/>
        <v>100</v>
      </c>
      <c r="H260" s="497">
        <f t="shared" si="31"/>
        <v>41.173230515009642</v>
      </c>
      <c r="I260" s="473">
        <f>SUM(Daman:Diu!I260)</f>
        <v>0</v>
      </c>
      <c r="J260" s="499">
        <f>SUM(Daman:Diu!J260)</f>
        <v>8.5440000000000005</v>
      </c>
      <c r="K260" s="473">
        <f>SUM(Daman:Diu!K260)</f>
        <v>0</v>
      </c>
      <c r="L260" s="501">
        <f>SUM(Daman:Diu!L260)</f>
        <v>8.5440000000000005</v>
      </c>
      <c r="M260" s="473">
        <f>SUM(Daman:Diu!M260)</f>
        <v>0</v>
      </c>
      <c r="N260" s="501">
        <f>SUM(Daman:Diu!N260)</f>
        <v>0</v>
      </c>
      <c r="O260" s="520">
        <f t="shared" si="32"/>
        <v>0.13950000000000001</v>
      </c>
      <c r="P260" s="503">
        <f>SUM(Daman:Diu!P260)</f>
        <v>10</v>
      </c>
      <c r="Q260" s="497">
        <f>SUM(Daman:Diu!Q260)</f>
        <v>16.740000000000002</v>
      </c>
      <c r="R260" s="498">
        <f>SUM(Daman:Diu!R260)</f>
        <v>10</v>
      </c>
      <c r="S260" s="499">
        <f>SUM(Daman:Diu!S260)</f>
        <v>25.284000000000002</v>
      </c>
      <c r="T260" s="473">
        <f>SUM(Daman:Diu!T260)</f>
        <v>0</v>
      </c>
      <c r="U260" s="501">
        <f>SUM(Daman:Diu!U260)</f>
        <v>8.5440000000000005</v>
      </c>
      <c r="V260" s="473">
        <f>SUM(Daman:Diu!V260)</f>
        <v>0</v>
      </c>
      <c r="W260" s="501">
        <f>SUM(Daman:Diu!W260)</f>
        <v>0</v>
      </c>
      <c r="X260" s="520">
        <v>0.1331</v>
      </c>
      <c r="Y260" s="473">
        <f>SUM(Daman:Diu!Y260)</f>
        <v>10</v>
      </c>
      <c r="Z260" s="501">
        <f>SUM(Daman:Diu!Z260)</f>
        <v>15.971999999999998</v>
      </c>
      <c r="AA260" s="473">
        <f>SUM(Daman:Diu!AA260)</f>
        <v>10</v>
      </c>
      <c r="AB260" s="501">
        <f>SUM(Daman:Diu!AB260)</f>
        <v>24.516000000000002</v>
      </c>
      <c r="AC260" s="607"/>
      <c r="AD260" s="504">
        <f>SUM(Daman:Diu!AB260)</f>
        <v>24.516000000000002</v>
      </c>
      <c r="AE260" s="504">
        <f t="shared" si="24"/>
        <v>24.515999999999998</v>
      </c>
      <c r="AF260" s="504">
        <f t="shared" si="25"/>
        <v>0</v>
      </c>
    </row>
    <row r="261" spans="1:32" s="278" customFormat="1">
      <c r="A261" s="342"/>
      <c r="B261" s="332" t="s">
        <v>109</v>
      </c>
      <c r="C261" s="493">
        <f>SUM(Daman:Diu!C261)</f>
        <v>103</v>
      </c>
      <c r="D261" s="20">
        <f>SUM(Daman:Diu!D261)</f>
        <v>250.80400000000003</v>
      </c>
      <c r="E261" s="493">
        <f>SUM(Daman:Diu!E261)</f>
        <v>103</v>
      </c>
      <c r="F261" s="20">
        <f>SUM(Daman:Diu!F261)</f>
        <v>115.72999999999999</v>
      </c>
      <c r="G261" s="323">
        <f t="shared" si="31"/>
        <v>100</v>
      </c>
      <c r="H261" s="270">
        <f t="shared" si="31"/>
        <v>46.143602175403892</v>
      </c>
      <c r="I261" s="274">
        <f>SUM(Daman:Diu!I261)</f>
        <v>0</v>
      </c>
      <c r="J261" s="273">
        <f>SUM(Daman:Diu!J261)</f>
        <v>135.07400000000001</v>
      </c>
      <c r="K261" s="274">
        <f>SUM(Daman:Diu!K261)</f>
        <v>0</v>
      </c>
      <c r="L261" s="275">
        <f>SUM(Daman:Diu!L261)</f>
        <v>135.07400000000001</v>
      </c>
      <c r="M261" s="274">
        <f>SUM(Daman:Diu!M261)</f>
        <v>0</v>
      </c>
      <c r="N261" s="275">
        <f>SUM(Daman:Diu!N261)</f>
        <v>0</v>
      </c>
      <c r="O261" s="394"/>
      <c r="P261" s="277">
        <f>SUM(Daman:Diu!P261)</f>
        <v>129</v>
      </c>
      <c r="Q261" s="270">
        <f>SUM(Daman:Diu!Q261)</f>
        <v>403.00479999999993</v>
      </c>
      <c r="R261" s="272">
        <f>SUM(Daman:Diu!R261)</f>
        <v>129</v>
      </c>
      <c r="S261" s="273">
        <f>SUM(Daman:Diu!S261)</f>
        <v>538.0788</v>
      </c>
      <c r="T261" s="274">
        <f>SUM(Daman:Diu!T261)</f>
        <v>0</v>
      </c>
      <c r="U261" s="275">
        <f>SUM(Daman:Diu!U261)</f>
        <v>135.07400000000001</v>
      </c>
      <c r="V261" s="274">
        <f>SUM(Daman:Diu!V261)</f>
        <v>0</v>
      </c>
      <c r="W261" s="275">
        <f>SUM(Daman:Diu!W261)</f>
        <v>0</v>
      </c>
      <c r="X261" s="394"/>
      <c r="Y261" s="274">
        <f>SUM(Daman:Diu!Y261)</f>
        <v>129</v>
      </c>
      <c r="Z261" s="275">
        <f>SUM(Daman:Diu!Z261)</f>
        <v>390.28</v>
      </c>
      <c r="AA261" s="274">
        <f>SUM(Daman:Diu!AA261)</f>
        <v>129</v>
      </c>
      <c r="AB261" s="275">
        <f>SUM(Daman:Diu!AB261)</f>
        <v>525.35400000000004</v>
      </c>
      <c r="AC261" s="332"/>
      <c r="AD261" s="495">
        <f>SUM(Daman:Diu!AB261)</f>
        <v>525.35400000000004</v>
      </c>
      <c r="AE261" s="504">
        <f t="shared" si="24"/>
        <v>525.35400000000004</v>
      </c>
      <c r="AF261" s="504">
        <f t="shared" si="25"/>
        <v>0</v>
      </c>
    </row>
    <row r="262" spans="1:32" s="278" customFormat="1">
      <c r="A262" s="342"/>
      <c r="B262" s="343" t="s">
        <v>13</v>
      </c>
      <c r="C262" s="493">
        <f>SUM(Daman:Diu!C262)</f>
        <v>103</v>
      </c>
      <c r="D262" s="20">
        <f>SUM(Daman:Diu!D262)</f>
        <v>250.80400000000003</v>
      </c>
      <c r="E262" s="493">
        <f>SUM(Daman:Diu!E262)</f>
        <v>103</v>
      </c>
      <c r="F262" s="20">
        <f>SUM(Daman:Diu!F262)</f>
        <v>115.72999999999999</v>
      </c>
      <c r="G262" s="323">
        <f t="shared" si="31"/>
        <v>100</v>
      </c>
      <c r="H262" s="270">
        <f t="shared" si="31"/>
        <v>46.143602175403892</v>
      </c>
      <c r="I262" s="274">
        <f>SUM(Daman:Diu!I262)</f>
        <v>0</v>
      </c>
      <c r="J262" s="273">
        <f>SUM(Daman:Diu!J262)</f>
        <v>135.07400000000001</v>
      </c>
      <c r="K262" s="274">
        <f>SUM(Daman:Diu!K262)</f>
        <v>0</v>
      </c>
      <c r="L262" s="275">
        <f>SUM(Daman:Diu!L262)</f>
        <v>135.07400000000001</v>
      </c>
      <c r="M262" s="274">
        <f>SUM(Daman:Diu!M262)</f>
        <v>0</v>
      </c>
      <c r="N262" s="275">
        <f>SUM(Daman:Diu!N262)</f>
        <v>0</v>
      </c>
      <c r="O262" s="397"/>
      <c r="P262" s="277">
        <f>SUM(Daman:Diu!P262)</f>
        <v>129</v>
      </c>
      <c r="Q262" s="270">
        <f>SUM(Daman:Diu!Q262)</f>
        <v>403.00479999999993</v>
      </c>
      <c r="R262" s="272">
        <f>SUM(Daman:Diu!R262)</f>
        <v>129</v>
      </c>
      <c r="S262" s="273">
        <f>SUM(Daman:Diu!S262)</f>
        <v>538.0788</v>
      </c>
      <c r="T262" s="274">
        <f>SUM(Daman:Diu!T262)</f>
        <v>0</v>
      </c>
      <c r="U262" s="275">
        <f>SUM(Daman:Diu!U262)</f>
        <v>135.07400000000001</v>
      </c>
      <c r="V262" s="274">
        <f>SUM(Daman:Diu!V262)</f>
        <v>0</v>
      </c>
      <c r="W262" s="275">
        <f>SUM(Daman:Diu!W262)</f>
        <v>0</v>
      </c>
      <c r="X262" s="397"/>
      <c r="Y262" s="274">
        <f>SUM(Daman:Diu!Y262)</f>
        <v>129</v>
      </c>
      <c r="Z262" s="275">
        <f>SUM(Daman:Diu!Z262)</f>
        <v>390.28</v>
      </c>
      <c r="AA262" s="274">
        <f>SUM(Daman:Diu!AA262)</f>
        <v>129</v>
      </c>
      <c r="AB262" s="275">
        <f>SUM(Daman:Diu!AB262)</f>
        <v>525.35400000000004</v>
      </c>
      <c r="AC262" s="343"/>
      <c r="AD262" s="495">
        <f>SUM(Daman:Diu!AB262)</f>
        <v>525.35400000000004</v>
      </c>
      <c r="AE262" s="504">
        <f t="shared" si="24"/>
        <v>525.35400000000004</v>
      </c>
      <c r="AF262" s="504">
        <f t="shared" si="25"/>
        <v>0</v>
      </c>
    </row>
    <row r="263" spans="1:32" s="278" customFormat="1">
      <c r="A263" s="342"/>
      <c r="B263" s="343" t="s">
        <v>171</v>
      </c>
      <c r="C263" s="493">
        <f>SUM(Daman:Diu!C263)</f>
        <v>103</v>
      </c>
      <c r="D263" s="20">
        <f>SUM(Daman:Diu!D263)</f>
        <v>250.80400000000003</v>
      </c>
      <c r="E263" s="493">
        <f>SUM(Daman:Diu!E263)</f>
        <v>103</v>
      </c>
      <c r="F263" s="20">
        <f>SUM(Daman:Diu!F263)</f>
        <v>115.72999999999999</v>
      </c>
      <c r="G263" s="323">
        <f t="shared" si="31"/>
        <v>100</v>
      </c>
      <c r="H263" s="270">
        <f t="shared" si="31"/>
        <v>46.143602175403892</v>
      </c>
      <c r="I263" s="274">
        <f>SUM(Daman:Diu!I263)</f>
        <v>0</v>
      </c>
      <c r="J263" s="273">
        <f>SUM(Daman:Diu!J263)</f>
        <v>135.07400000000001</v>
      </c>
      <c r="K263" s="274">
        <f>SUM(Daman:Diu!K263)</f>
        <v>0</v>
      </c>
      <c r="L263" s="275">
        <f>SUM(Daman:Diu!L263)</f>
        <v>135.07400000000001</v>
      </c>
      <c r="M263" s="274">
        <f>SUM(Daman:Diu!M263)</f>
        <v>0</v>
      </c>
      <c r="N263" s="275">
        <f>SUM(Daman:Diu!N263)</f>
        <v>0</v>
      </c>
      <c r="O263" s="397"/>
      <c r="P263" s="277">
        <f>SUM(Daman:Diu!P263)</f>
        <v>129</v>
      </c>
      <c r="Q263" s="270">
        <f>SUM(Daman:Diu!Q263)</f>
        <v>403.00479999999993</v>
      </c>
      <c r="R263" s="272">
        <f>SUM(Daman:Diu!R263)</f>
        <v>129</v>
      </c>
      <c r="S263" s="273">
        <f>SUM(Daman:Diu!S263)</f>
        <v>538.0788</v>
      </c>
      <c r="T263" s="274">
        <f>SUM(Daman:Diu!T263)</f>
        <v>0</v>
      </c>
      <c r="U263" s="275">
        <f>SUM(Daman:Diu!U263)</f>
        <v>135.07400000000001</v>
      </c>
      <c r="V263" s="274">
        <f>SUM(Daman:Diu!V263)</f>
        <v>0</v>
      </c>
      <c r="W263" s="275">
        <f>SUM(Daman:Diu!W263)</f>
        <v>0</v>
      </c>
      <c r="X263" s="397"/>
      <c r="Y263" s="274">
        <f>SUM(Daman:Diu!Y263)</f>
        <v>129</v>
      </c>
      <c r="Z263" s="275">
        <f>SUM(Daman:Diu!Z263)</f>
        <v>390.28</v>
      </c>
      <c r="AA263" s="274">
        <f>SUM(Daman:Diu!AA263)</f>
        <v>129</v>
      </c>
      <c r="AB263" s="275">
        <f>SUM(Daman:Diu!AB263)</f>
        <v>525.35400000000004</v>
      </c>
      <c r="AC263" s="343"/>
      <c r="AD263" s="495">
        <f>SUM(Daman:Diu!AB263)</f>
        <v>525.35400000000004</v>
      </c>
      <c r="AE263" s="504">
        <f t="shared" si="24"/>
        <v>525.35400000000004</v>
      </c>
      <c r="AF263" s="504">
        <f t="shared" si="25"/>
        <v>0</v>
      </c>
    </row>
    <row r="264" spans="1:32">
      <c r="A264" s="3">
        <v>11</v>
      </c>
      <c r="B264" s="1" t="s">
        <v>172</v>
      </c>
      <c r="C264" s="493">
        <f>SUM(Daman:Diu!C264)</f>
        <v>0</v>
      </c>
      <c r="D264" s="20">
        <f>SUM(Daman:Diu!D264)</f>
        <v>0</v>
      </c>
      <c r="E264" s="493">
        <f>SUM(Daman:Diu!E264)</f>
        <v>0</v>
      </c>
      <c r="F264" s="20">
        <f>SUM(Daman:Diu!F264)</f>
        <v>0</v>
      </c>
      <c r="G264" s="240"/>
      <c r="H264" s="399"/>
      <c r="I264" s="4">
        <f>SUM(Daman:Diu!I264)</f>
        <v>0</v>
      </c>
      <c r="J264" s="20">
        <f>SUM(Daman:Diu!J264)</f>
        <v>0</v>
      </c>
      <c r="K264" s="4">
        <f>SUM(Daman:Diu!K264)</f>
        <v>0</v>
      </c>
      <c r="L264" s="238">
        <f>SUM(Daman:Diu!L264)</f>
        <v>0</v>
      </c>
      <c r="M264" s="4">
        <f>SUM(Daman:Diu!M264)</f>
        <v>0</v>
      </c>
      <c r="N264" s="238">
        <f>SUM(Daman:Diu!N264)</f>
        <v>0</v>
      </c>
      <c r="O264" s="378"/>
      <c r="P264" s="195">
        <f>SUM(Daman:Diu!P264)</f>
        <v>0</v>
      </c>
      <c r="Q264" s="262">
        <f>SUM(Daman:Diu!Q264)</f>
        <v>0</v>
      </c>
      <c r="R264" s="5">
        <f>SUM(Daman:Diu!R264)</f>
        <v>0</v>
      </c>
      <c r="S264" s="20">
        <f>SUM(Daman:Diu!S264)</f>
        <v>0</v>
      </c>
      <c r="T264" s="4">
        <f>SUM(Daman:Diu!T264)</f>
        <v>0</v>
      </c>
      <c r="U264" s="238">
        <f>SUM(Daman:Diu!U264)</f>
        <v>0</v>
      </c>
      <c r="V264" s="4">
        <f>SUM(Daman:Diu!V264)</f>
        <v>0</v>
      </c>
      <c r="W264" s="238">
        <f>SUM(Daman:Diu!W264)</f>
        <v>0</v>
      </c>
      <c r="X264" s="378"/>
      <c r="Y264" s="4">
        <f>SUM(Daman:Diu!Y264)</f>
        <v>0</v>
      </c>
      <c r="Z264" s="238">
        <f>SUM(Daman:Diu!Z264)</f>
        <v>0</v>
      </c>
      <c r="AA264" s="4">
        <f>SUM(Daman:Diu!AA264)</f>
        <v>0</v>
      </c>
      <c r="AB264" s="238">
        <f>SUM(Daman:Diu!AB264)</f>
        <v>0</v>
      </c>
      <c r="AC264" s="1"/>
      <c r="AD264" s="495">
        <f>SUM(Daman:Diu!AB264)</f>
        <v>0</v>
      </c>
      <c r="AE264" s="504">
        <f t="shared" si="24"/>
        <v>0</v>
      </c>
      <c r="AF264" s="504">
        <f t="shared" si="25"/>
        <v>0</v>
      </c>
    </row>
    <row r="265" spans="1:32">
      <c r="A265" s="32"/>
      <c r="B265" s="1" t="s">
        <v>173</v>
      </c>
      <c r="C265" s="493">
        <f>SUM(Daman:Diu!C265)</f>
        <v>0</v>
      </c>
      <c r="D265" s="20">
        <f>SUM(Daman:Diu!D265)</f>
        <v>0</v>
      </c>
      <c r="E265" s="493">
        <f>SUM(Daman:Diu!E265)</f>
        <v>0</v>
      </c>
      <c r="F265" s="20">
        <f>SUM(Daman:Diu!F265)</f>
        <v>0</v>
      </c>
      <c r="G265" s="240"/>
      <c r="H265" s="399"/>
      <c r="I265" s="4">
        <f>SUM(Daman:Diu!I265)</f>
        <v>0</v>
      </c>
      <c r="J265" s="20">
        <f>SUM(Daman:Diu!J265)</f>
        <v>0</v>
      </c>
      <c r="K265" s="4">
        <f>SUM(Daman:Diu!K265)</f>
        <v>0</v>
      </c>
      <c r="L265" s="238">
        <f>SUM(Daman:Diu!L265)</f>
        <v>0</v>
      </c>
      <c r="M265" s="4">
        <f>SUM(Daman:Diu!M265)</f>
        <v>0</v>
      </c>
      <c r="N265" s="238">
        <f>SUM(Daman:Diu!N265)</f>
        <v>0</v>
      </c>
      <c r="O265" s="378"/>
      <c r="P265" s="195">
        <f>SUM(Daman:Diu!P265)</f>
        <v>0</v>
      </c>
      <c r="Q265" s="262">
        <f>SUM(Daman:Diu!Q265)</f>
        <v>0</v>
      </c>
      <c r="R265" s="5">
        <f>SUM(Daman:Diu!R265)</f>
        <v>0</v>
      </c>
      <c r="S265" s="20">
        <f>SUM(Daman:Diu!S265)</f>
        <v>0</v>
      </c>
      <c r="T265" s="4">
        <f>SUM(Daman:Diu!T265)</f>
        <v>0</v>
      </c>
      <c r="U265" s="238">
        <f>SUM(Daman:Diu!U265)</f>
        <v>0</v>
      </c>
      <c r="V265" s="4">
        <f>SUM(Daman:Diu!V265)</f>
        <v>0</v>
      </c>
      <c r="W265" s="238">
        <f>SUM(Daman:Diu!W265)</f>
        <v>0</v>
      </c>
      <c r="X265" s="378"/>
      <c r="Y265" s="4">
        <f>SUM(Daman:Diu!Y265)</f>
        <v>0</v>
      </c>
      <c r="Z265" s="238">
        <f>SUM(Daman:Diu!Z265)</f>
        <v>0</v>
      </c>
      <c r="AA265" s="4">
        <f>SUM(Daman:Diu!AA265)</f>
        <v>0</v>
      </c>
      <c r="AB265" s="238">
        <f>SUM(Daman:Diu!AB265)</f>
        <v>0</v>
      </c>
      <c r="AC265" s="1"/>
      <c r="AD265" s="495">
        <f>SUM(Daman:Diu!AB265)</f>
        <v>0</v>
      </c>
      <c r="AE265" s="504">
        <f t="shared" si="24"/>
        <v>0</v>
      </c>
      <c r="AF265" s="504">
        <f t="shared" si="25"/>
        <v>0</v>
      </c>
    </row>
    <row r="266" spans="1:32">
      <c r="A266" s="32">
        <v>11.01</v>
      </c>
      <c r="B266" s="4" t="s">
        <v>174</v>
      </c>
      <c r="C266" s="493">
        <f>SUM(Daman:Diu!C266)</f>
        <v>0</v>
      </c>
      <c r="D266" s="20">
        <f>SUM(Daman:Diu!D266)</f>
        <v>0</v>
      </c>
      <c r="E266" s="493">
        <f>SUM(Daman:Diu!E266)</f>
        <v>0</v>
      </c>
      <c r="F266" s="20">
        <f>SUM(Daman:Diu!F266)</f>
        <v>0</v>
      </c>
      <c r="G266" s="241"/>
      <c r="H266" s="238"/>
      <c r="I266" s="4">
        <f>SUM(Daman:Diu!I266)</f>
        <v>0</v>
      </c>
      <c r="J266" s="20">
        <f>SUM(Daman:Diu!J266)</f>
        <v>0</v>
      </c>
      <c r="K266" s="4">
        <f>SUM(Daman:Diu!K266)</f>
        <v>0</v>
      </c>
      <c r="L266" s="238">
        <f>SUM(Daman:Diu!L266)</f>
        <v>0</v>
      </c>
      <c r="M266" s="4">
        <f>SUM(Daman:Diu!M266)</f>
        <v>0</v>
      </c>
      <c r="N266" s="238">
        <f>SUM(Daman:Diu!N266)</f>
        <v>0</v>
      </c>
      <c r="O266" s="382"/>
      <c r="P266" s="195">
        <f>SUM(Daman:Diu!P266)</f>
        <v>0</v>
      </c>
      <c r="Q266" s="262">
        <f>SUM(Daman:Diu!Q266)</f>
        <v>0</v>
      </c>
      <c r="R266" s="5">
        <f>SUM(Daman:Diu!R266)</f>
        <v>0</v>
      </c>
      <c r="S266" s="20">
        <f>SUM(Daman:Diu!S266)</f>
        <v>0</v>
      </c>
      <c r="T266" s="4">
        <f>SUM(Daman:Diu!T266)</f>
        <v>0</v>
      </c>
      <c r="U266" s="238">
        <f>SUM(Daman:Diu!U266)</f>
        <v>0</v>
      </c>
      <c r="V266" s="4">
        <f>SUM(Daman:Diu!V266)</f>
        <v>0</v>
      </c>
      <c r="W266" s="238">
        <f>SUM(Daman:Diu!W266)</f>
        <v>0</v>
      </c>
      <c r="X266" s="382"/>
      <c r="Y266" s="4">
        <f>SUM(Daman:Diu!Y266)</f>
        <v>0</v>
      </c>
      <c r="Z266" s="238">
        <f>SUM(Daman:Diu!Z266)</f>
        <v>0</v>
      </c>
      <c r="AA266" s="4">
        <f>SUM(Daman:Diu!AA266)</f>
        <v>0</v>
      </c>
      <c r="AB266" s="238">
        <f>SUM(Daman:Diu!AB266)</f>
        <v>0</v>
      </c>
      <c r="AC266" s="4"/>
      <c r="AD266" s="495">
        <f>SUM(Daman:Diu!AB266)</f>
        <v>0</v>
      </c>
      <c r="AE266" s="504">
        <f t="shared" si="24"/>
        <v>0</v>
      </c>
      <c r="AF266" s="504">
        <f t="shared" si="25"/>
        <v>0</v>
      </c>
    </row>
    <row r="267" spans="1:32" s="505" customFormat="1" ht="28.5" customHeight="1">
      <c r="A267" s="497"/>
      <c r="B267" s="473" t="s">
        <v>127</v>
      </c>
      <c r="C267" s="498">
        <f>SUM(Daman:Diu!C267)</f>
        <v>100</v>
      </c>
      <c r="D267" s="499">
        <f>SUM(Daman:Diu!D267)</f>
        <v>0.59600000000000009</v>
      </c>
      <c r="E267" s="498">
        <f>SUM(Daman:Diu!E267)</f>
        <v>100</v>
      </c>
      <c r="F267" s="499">
        <f>SUM(Daman:Diu!F267)</f>
        <v>0.32</v>
      </c>
      <c r="G267" s="500">
        <f t="shared" ref="G267:H273" si="33">E267/C267%</f>
        <v>100</v>
      </c>
      <c r="H267" s="497">
        <f t="shared" si="33"/>
        <v>53.691275167785228</v>
      </c>
      <c r="I267" s="473">
        <f>SUM(Daman:Diu!I267)</f>
        <v>0</v>
      </c>
      <c r="J267" s="499">
        <f>SUM(Daman:Diu!J267)</f>
        <v>0.27600000000000002</v>
      </c>
      <c r="K267" s="473">
        <f>SUM(Daman:Diu!K267)</f>
        <v>0</v>
      </c>
      <c r="L267" s="501">
        <f>SUM(Daman:Diu!L267)</f>
        <v>0</v>
      </c>
      <c r="M267" s="473">
        <f>SUM(Daman:Diu!M267)</f>
        <v>0</v>
      </c>
      <c r="N267" s="501">
        <f>SUM(Daman:Diu!N267)</f>
        <v>0</v>
      </c>
      <c r="O267" s="521">
        <f>(100/100000)*10</f>
        <v>0.01</v>
      </c>
      <c r="P267" s="503">
        <f>SUM(Daman:Diu!P267)</f>
        <v>101</v>
      </c>
      <c r="Q267" s="497">
        <f>SUM(Daman:Diu!Q267)</f>
        <v>1.01</v>
      </c>
      <c r="R267" s="498">
        <f>SUM(Daman:Diu!R267)</f>
        <v>101</v>
      </c>
      <c r="S267" s="499">
        <f>SUM(Daman:Diu!S267)</f>
        <v>1.01</v>
      </c>
      <c r="T267" s="473">
        <f>SUM(Daman:Diu!T267)</f>
        <v>0</v>
      </c>
      <c r="U267" s="501">
        <f>SUM(Daman:Diu!U267)</f>
        <v>0</v>
      </c>
      <c r="V267" s="473">
        <f>SUM(Daman:Diu!V267)</f>
        <v>0</v>
      </c>
      <c r="W267" s="501">
        <f>SUM(Daman:Diu!W267)</f>
        <v>0</v>
      </c>
      <c r="X267" s="521">
        <v>8.0000000000000002E-3</v>
      </c>
      <c r="Y267" s="473">
        <f>SUM(Daman:Diu!Y267)</f>
        <v>101</v>
      </c>
      <c r="Z267" s="501">
        <f>SUM(Daman:Diu!Z267)</f>
        <v>0.80800000000000005</v>
      </c>
      <c r="AA267" s="473">
        <f>SUM(Daman:Diu!AA267)</f>
        <v>101</v>
      </c>
      <c r="AB267" s="501">
        <f>SUM(Daman:Diu!AB267)</f>
        <v>0.80800000000000005</v>
      </c>
      <c r="AC267" s="597" t="s">
        <v>317</v>
      </c>
      <c r="AD267" s="504">
        <f>SUM(Daman:Diu!AB267)</f>
        <v>0.80800000000000005</v>
      </c>
      <c r="AE267" s="504">
        <f t="shared" si="24"/>
        <v>0.80800000000000005</v>
      </c>
      <c r="AF267" s="504">
        <f t="shared" si="25"/>
        <v>0</v>
      </c>
    </row>
    <row r="268" spans="1:32" s="505" customFormat="1">
      <c r="A268" s="497"/>
      <c r="B268" s="473" t="s">
        <v>175</v>
      </c>
      <c r="C268" s="498">
        <f>SUM(Daman:Diu!C268)</f>
        <v>183</v>
      </c>
      <c r="D268" s="499">
        <f>SUM(Daman:Diu!D268)</f>
        <v>1.1000000000000001</v>
      </c>
      <c r="E268" s="498">
        <f>SUM(Daman:Diu!E268)</f>
        <v>183</v>
      </c>
      <c r="F268" s="499">
        <f>SUM(Daman:Diu!F268)</f>
        <v>0.45999999999999996</v>
      </c>
      <c r="G268" s="500">
        <f t="shared" si="33"/>
        <v>100</v>
      </c>
      <c r="H268" s="497">
        <f t="shared" si="33"/>
        <v>41.818181818181813</v>
      </c>
      <c r="I268" s="473">
        <f>SUM(Daman:Diu!I268)</f>
        <v>0</v>
      </c>
      <c r="J268" s="499">
        <f>SUM(Daman:Diu!J268)</f>
        <v>0.64</v>
      </c>
      <c r="K268" s="473">
        <f>SUM(Daman:Diu!K268)</f>
        <v>0</v>
      </c>
      <c r="L268" s="501">
        <f>SUM(Daman:Diu!L268)</f>
        <v>0</v>
      </c>
      <c r="M268" s="473">
        <f>SUM(Daman:Diu!M268)</f>
        <v>0</v>
      </c>
      <c r="N268" s="501">
        <f>SUM(Daman:Diu!N268)</f>
        <v>0</v>
      </c>
      <c r="O268" s="521">
        <f t="shared" ref="O268:O273" si="34">(100/100000)*10</f>
        <v>0.01</v>
      </c>
      <c r="P268" s="503">
        <f>SUM(Daman:Diu!P268)</f>
        <v>184</v>
      </c>
      <c r="Q268" s="497">
        <f>SUM(Daman:Diu!Q268)</f>
        <v>1.8399999999999999</v>
      </c>
      <c r="R268" s="498">
        <f>SUM(Daman:Diu!R268)</f>
        <v>184</v>
      </c>
      <c r="S268" s="499">
        <f>SUM(Daman:Diu!S268)</f>
        <v>1.8399999999999999</v>
      </c>
      <c r="T268" s="473">
        <f>SUM(Daman:Diu!T268)</f>
        <v>0</v>
      </c>
      <c r="U268" s="501">
        <f>SUM(Daman:Diu!U268)</f>
        <v>0</v>
      </c>
      <c r="V268" s="473">
        <f>SUM(Daman:Diu!V268)</f>
        <v>0</v>
      </c>
      <c r="W268" s="501">
        <f>SUM(Daman:Diu!W268)</f>
        <v>0</v>
      </c>
      <c r="X268" s="521">
        <v>8.0000000000000002E-3</v>
      </c>
      <c r="Y268" s="473">
        <f>SUM(Daman:Diu!Y268)</f>
        <v>184</v>
      </c>
      <c r="Z268" s="501">
        <f>SUM(Daman:Diu!Z268)</f>
        <v>1.472</v>
      </c>
      <c r="AA268" s="473">
        <f>SUM(Daman:Diu!AA268)</f>
        <v>184</v>
      </c>
      <c r="AB268" s="501">
        <f>SUM(Daman:Diu!AB268)</f>
        <v>1.472</v>
      </c>
      <c r="AC268" s="598"/>
      <c r="AD268" s="504">
        <f>SUM(Daman:Diu!AB268)</f>
        <v>1.472</v>
      </c>
      <c r="AE268" s="504">
        <f t="shared" si="24"/>
        <v>1.472</v>
      </c>
      <c r="AF268" s="504">
        <f t="shared" si="25"/>
        <v>0</v>
      </c>
    </row>
    <row r="269" spans="1:32" s="505" customFormat="1">
      <c r="A269" s="497"/>
      <c r="B269" s="473" t="s">
        <v>176</v>
      </c>
      <c r="C269" s="498">
        <f>SUM(Daman:Diu!C269)</f>
        <v>329</v>
      </c>
      <c r="D269" s="499">
        <f>SUM(Daman:Diu!D269)</f>
        <v>1.976</v>
      </c>
      <c r="E269" s="498">
        <f>SUM(Daman:Diu!E269)</f>
        <v>329</v>
      </c>
      <c r="F269" s="499">
        <f>SUM(Daman:Diu!F269)</f>
        <v>1.33</v>
      </c>
      <c r="G269" s="500">
        <f t="shared" si="33"/>
        <v>100</v>
      </c>
      <c r="H269" s="497">
        <f t="shared" si="33"/>
        <v>67.307692307692307</v>
      </c>
      <c r="I269" s="473">
        <f>SUM(Daman:Diu!I269)</f>
        <v>0</v>
      </c>
      <c r="J269" s="499">
        <f>SUM(Daman:Diu!J269)</f>
        <v>0.64599999999999991</v>
      </c>
      <c r="K269" s="473">
        <f>SUM(Daman:Diu!K269)</f>
        <v>128</v>
      </c>
      <c r="L269" s="501">
        <f>SUM(Daman:Diu!L269)</f>
        <v>0.13800000000000001</v>
      </c>
      <c r="M269" s="473">
        <f>SUM(Daman:Diu!M269)</f>
        <v>0</v>
      </c>
      <c r="N269" s="501">
        <f>SUM(Daman:Diu!N269)</f>
        <v>0</v>
      </c>
      <c r="O269" s="521">
        <f t="shared" si="34"/>
        <v>0.01</v>
      </c>
      <c r="P269" s="503">
        <f>SUM(Daman:Diu!P269)</f>
        <v>299</v>
      </c>
      <c r="Q269" s="497">
        <f>SUM(Daman:Diu!Q269)</f>
        <v>2.99</v>
      </c>
      <c r="R269" s="498">
        <f>SUM(Daman:Diu!R269)</f>
        <v>299</v>
      </c>
      <c r="S269" s="499">
        <f>SUM(Daman:Diu!S269)</f>
        <v>3.1280000000000001</v>
      </c>
      <c r="T269" s="473">
        <f>SUM(Daman:Diu!T269)</f>
        <v>0</v>
      </c>
      <c r="U269" s="501">
        <f>SUM(Daman:Diu!U269)</f>
        <v>0.13800000000000001</v>
      </c>
      <c r="V269" s="473">
        <f>SUM(Daman:Diu!V269)</f>
        <v>0</v>
      </c>
      <c r="W269" s="501">
        <f>SUM(Daman:Diu!W269)</f>
        <v>0</v>
      </c>
      <c r="X269" s="521">
        <v>8.0000000000000002E-3</v>
      </c>
      <c r="Y269" s="473">
        <f>SUM(Daman:Diu!Y269)</f>
        <v>299</v>
      </c>
      <c r="Z269" s="501">
        <f>SUM(Daman:Diu!Z269)</f>
        <v>2.3920000000000003</v>
      </c>
      <c r="AA269" s="473">
        <f>SUM(Daman:Diu!AA269)</f>
        <v>299</v>
      </c>
      <c r="AB269" s="501">
        <f>SUM(Daman:Diu!AB269)</f>
        <v>2.5300000000000002</v>
      </c>
      <c r="AC269" s="599"/>
      <c r="AD269" s="504">
        <f>SUM(Daman:Diu!AB269)</f>
        <v>2.5300000000000002</v>
      </c>
      <c r="AE269" s="504">
        <f t="shared" si="24"/>
        <v>2.5300000000000002</v>
      </c>
      <c r="AF269" s="504">
        <f t="shared" si="25"/>
        <v>0</v>
      </c>
    </row>
    <row r="270" spans="1:32" s="505" customFormat="1">
      <c r="A270" s="497">
        <v>11.02</v>
      </c>
      <c r="B270" s="473" t="s">
        <v>177</v>
      </c>
      <c r="C270" s="498">
        <f>SUM(Daman:Diu!C270)</f>
        <v>0</v>
      </c>
      <c r="D270" s="499">
        <f>SUM(Daman:Diu!D270)</f>
        <v>0</v>
      </c>
      <c r="E270" s="498">
        <f>SUM(Daman:Diu!E270)</f>
        <v>0</v>
      </c>
      <c r="F270" s="499">
        <f>SUM(Daman:Diu!F270)</f>
        <v>0</v>
      </c>
      <c r="G270" s="500"/>
      <c r="H270" s="497"/>
      <c r="I270" s="473">
        <f>SUM(Daman:Diu!I270)</f>
        <v>0</v>
      </c>
      <c r="J270" s="499">
        <f>SUM(Daman:Diu!J270)</f>
        <v>0</v>
      </c>
      <c r="K270" s="473">
        <f>SUM(Daman:Diu!K270)</f>
        <v>0</v>
      </c>
      <c r="L270" s="501">
        <f>SUM(Daman:Diu!L270)</f>
        <v>0</v>
      </c>
      <c r="M270" s="473">
        <f>SUM(Daman:Diu!M270)</f>
        <v>0</v>
      </c>
      <c r="N270" s="501">
        <f>SUM(Daman:Diu!N270)</f>
        <v>0</v>
      </c>
      <c r="O270" s="522"/>
      <c r="P270" s="503">
        <f>SUM(Daman:Diu!P270)</f>
        <v>0</v>
      </c>
      <c r="Q270" s="497">
        <f>SUM(Daman:Diu!Q270)</f>
        <v>0</v>
      </c>
      <c r="R270" s="498">
        <f>SUM(Daman:Diu!R270)</f>
        <v>0</v>
      </c>
      <c r="S270" s="499">
        <f>SUM(Daman:Diu!S270)</f>
        <v>0</v>
      </c>
      <c r="T270" s="473">
        <f>SUM(Daman:Diu!T270)</f>
        <v>0</v>
      </c>
      <c r="U270" s="501">
        <f>SUM(Daman:Diu!U270)</f>
        <v>0</v>
      </c>
      <c r="V270" s="473">
        <f>SUM(Daman:Diu!V270)</f>
        <v>0</v>
      </c>
      <c r="W270" s="501">
        <f>SUM(Daman:Diu!W270)</f>
        <v>0</v>
      </c>
      <c r="X270" s="522"/>
      <c r="Y270" s="473">
        <f>SUM(Daman:Diu!Y270)</f>
        <v>0</v>
      </c>
      <c r="Z270" s="501">
        <f>SUM(Daman:Diu!Z270)</f>
        <v>0</v>
      </c>
      <c r="AA270" s="473">
        <f>SUM(Daman:Diu!AA270)</f>
        <v>0</v>
      </c>
      <c r="AB270" s="501">
        <f>SUM(Daman:Diu!AB270)</f>
        <v>0</v>
      </c>
      <c r="AC270" s="473"/>
      <c r="AD270" s="504">
        <f>SUM(Daman:Diu!AB270)</f>
        <v>0</v>
      </c>
      <c r="AE270" s="504">
        <f t="shared" si="24"/>
        <v>0</v>
      </c>
      <c r="AF270" s="504">
        <f t="shared" si="25"/>
        <v>0</v>
      </c>
    </row>
    <row r="271" spans="1:32" s="505" customFormat="1">
      <c r="A271" s="497"/>
      <c r="B271" s="473" t="s">
        <v>127</v>
      </c>
      <c r="C271" s="498">
        <f>SUM(Daman:Diu!C271)</f>
        <v>100</v>
      </c>
      <c r="D271" s="499">
        <f>SUM(Daman:Diu!D271)</f>
        <v>1</v>
      </c>
      <c r="E271" s="498">
        <f>SUM(Daman:Diu!E271)</f>
        <v>0</v>
      </c>
      <c r="F271" s="499">
        <f>SUM(Daman:Diu!F271)</f>
        <v>0</v>
      </c>
      <c r="G271" s="500">
        <f t="shared" si="33"/>
        <v>0</v>
      </c>
      <c r="H271" s="497">
        <f t="shared" si="33"/>
        <v>0</v>
      </c>
      <c r="I271" s="473">
        <f>SUM(Daman:Diu!I271)</f>
        <v>100</v>
      </c>
      <c r="J271" s="499">
        <f>SUM(Daman:Diu!J271)</f>
        <v>1</v>
      </c>
      <c r="K271" s="473">
        <f>SUM(Daman:Diu!K271)</f>
        <v>0</v>
      </c>
      <c r="L271" s="501">
        <f>SUM(Daman:Diu!L271)</f>
        <v>0</v>
      </c>
      <c r="M271" s="473">
        <f>SUM(Daman:Diu!M271)</f>
        <v>0</v>
      </c>
      <c r="N271" s="501">
        <f>SUM(Daman:Diu!N271)</f>
        <v>0</v>
      </c>
      <c r="O271" s="521">
        <f t="shared" si="34"/>
        <v>0.01</v>
      </c>
      <c r="P271" s="503">
        <f>SUM(Daman:Diu!P271)</f>
        <v>101</v>
      </c>
      <c r="Q271" s="497">
        <f>SUM(Daman:Diu!Q271)</f>
        <v>1.01</v>
      </c>
      <c r="R271" s="498">
        <f>SUM(Daman:Diu!R271)</f>
        <v>101</v>
      </c>
      <c r="S271" s="499">
        <f>SUM(Daman:Diu!S271)</f>
        <v>1.01</v>
      </c>
      <c r="T271" s="473">
        <f>SUM(Daman:Diu!T271)</f>
        <v>0</v>
      </c>
      <c r="U271" s="501">
        <f>SUM(Daman:Diu!U271)</f>
        <v>0</v>
      </c>
      <c r="V271" s="473">
        <f>SUM(Daman:Diu!V271)</f>
        <v>0</v>
      </c>
      <c r="W271" s="501">
        <f>SUM(Daman:Diu!W271)</f>
        <v>0</v>
      </c>
      <c r="X271" s="521">
        <v>5.0000000000000001E-3</v>
      </c>
      <c r="Y271" s="473">
        <f>SUM(Daman:Diu!Y271)</f>
        <v>101</v>
      </c>
      <c r="Z271" s="501">
        <f>SUM(Daman:Diu!Z271)</f>
        <v>0.505</v>
      </c>
      <c r="AA271" s="473">
        <f>SUM(Daman:Diu!AA271)</f>
        <v>101</v>
      </c>
      <c r="AB271" s="501">
        <f>SUM(Daman:Diu!AB271)</f>
        <v>0.505</v>
      </c>
      <c r="AC271" s="591" t="s">
        <v>317</v>
      </c>
      <c r="AD271" s="504">
        <f>SUM(Daman:Diu!AB271)</f>
        <v>0.505</v>
      </c>
      <c r="AE271" s="504">
        <f t="shared" si="24"/>
        <v>0.505</v>
      </c>
      <c r="AF271" s="504">
        <f t="shared" si="25"/>
        <v>0</v>
      </c>
    </row>
    <row r="272" spans="1:32" s="505" customFormat="1">
      <c r="A272" s="497"/>
      <c r="B272" s="473" t="s">
        <v>175</v>
      </c>
      <c r="C272" s="498">
        <f>SUM(Daman:Diu!C272)</f>
        <v>183</v>
      </c>
      <c r="D272" s="499">
        <f>SUM(Daman:Diu!D272)</f>
        <v>1.83</v>
      </c>
      <c r="E272" s="498">
        <f>SUM(Daman:Diu!E272)</f>
        <v>0</v>
      </c>
      <c r="F272" s="499">
        <f>SUM(Daman:Diu!F272)</f>
        <v>0</v>
      </c>
      <c r="G272" s="500">
        <f t="shared" si="33"/>
        <v>0</v>
      </c>
      <c r="H272" s="497">
        <f t="shared" si="33"/>
        <v>0</v>
      </c>
      <c r="I272" s="473">
        <f>SUM(Daman:Diu!I272)</f>
        <v>183</v>
      </c>
      <c r="J272" s="499">
        <f>SUM(Daman:Diu!J272)</f>
        <v>1.83</v>
      </c>
      <c r="K272" s="473">
        <f>SUM(Daman:Diu!K272)</f>
        <v>0</v>
      </c>
      <c r="L272" s="501">
        <f>SUM(Daman:Diu!L272)</f>
        <v>0</v>
      </c>
      <c r="M272" s="473">
        <f>SUM(Daman:Diu!M272)</f>
        <v>0</v>
      </c>
      <c r="N272" s="501">
        <f>SUM(Daman:Diu!N272)</f>
        <v>0</v>
      </c>
      <c r="O272" s="521">
        <f t="shared" si="34"/>
        <v>0.01</v>
      </c>
      <c r="P272" s="503">
        <f>SUM(Daman:Diu!P272)</f>
        <v>184</v>
      </c>
      <c r="Q272" s="497">
        <f>SUM(Daman:Diu!Q272)</f>
        <v>1.8399999999999999</v>
      </c>
      <c r="R272" s="498">
        <f>SUM(Daman:Diu!R272)</f>
        <v>184</v>
      </c>
      <c r="S272" s="499">
        <f>SUM(Daman:Diu!S272)</f>
        <v>1.8399999999999999</v>
      </c>
      <c r="T272" s="473">
        <f>SUM(Daman:Diu!T272)</f>
        <v>0</v>
      </c>
      <c r="U272" s="501">
        <f>SUM(Daman:Diu!U272)</f>
        <v>0</v>
      </c>
      <c r="V272" s="473">
        <f>SUM(Daman:Diu!V272)</f>
        <v>0</v>
      </c>
      <c r="W272" s="501">
        <f>SUM(Daman:Diu!W272)</f>
        <v>0</v>
      </c>
      <c r="X272" s="521">
        <v>5.0000000000000001E-3</v>
      </c>
      <c r="Y272" s="473">
        <f>SUM(Daman:Diu!Y272)</f>
        <v>184</v>
      </c>
      <c r="Z272" s="501">
        <f>SUM(Daman:Diu!Z272)</f>
        <v>0.91999999999999993</v>
      </c>
      <c r="AA272" s="473">
        <f>SUM(Daman:Diu!AA272)</f>
        <v>184</v>
      </c>
      <c r="AB272" s="501">
        <f>SUM(Daman:Diu!AB272)</f>
        <v>0.91999999999999993</v>
      </c>
      <c r="AC272" s="592"/>
      <c r="AD272" s="504">
        <f>SUM(Daman:Diu!AB272)</f>
        <v>0.91999999999999993</v>
      </c>
      <c r="AE272" s="504">
        <f t="shared" si="24"/>
        <v>0.91999999999999993</v>
      </c>
      <c r="AF272" s="504">
        <f t="shared" si="25"/>
        <v>0</v>
      </c>
    </row>
    <row r="273" spans="1:32" s="523" customFormat="1">
      <c r="A273" s="497"/>
      <c r="B273" s="473" t="s">
        <v>176</v>
      </c>
      <c r="C273" s="498">
        <f>SUM(Daman:Diu!C273)</f>
        <v>329</v>
      </c>
      <c r="D273" s="499">
        <f>SUM(Daman:Diu!D273)</f>
        <v>3.29</v>
      </c>
      <c r="E273" s="498">
        <f>SUM(Daman:Diu!E273)</f>
        <v>0</v>
      </c>
      <c r="F273" s="499">
        <f>SUM(Daman:Diu!F273)</f>
        <v>0</v>
      </c>
      <c r="G273" s="500">
        <f t="shared" si="33"/>
        <v>0</v>
      </c>
      <c r="H273" s="497">
        <f t="shared" si="33"/>
        <v>0</v>
      </c>
      <c r="I273" s="473">
        <f>SUM(Daman:Diu!I273)</f>
        <v>329</v>
      </c>
      <c r="J273" s="499">
        <f>SUM(Daman:Diu!J273)</f>
        <v>3.29</v>
      </c>
      <c r="K273" s="473">
        <f>SUM(Daman:Diu!K273)</f>
        <v>0</v>
      </c>
      <c r="L273" s="501">
        <f>SUM(Daman:Diu!L273)</f>
        <v>0</v>
      </c>
      <c r="M273" s="473">
        <f>SUM(Daman:Diu!M273)</f>
        <v>0</v>
      </c>
      <c r="N273" s="501">
        <f>SUM(Daman:Diu!N273)</f>
        <v>0</v>
      </c>
      <c r="O273" s="521">
        <f t="shared" si="34"/>
        <v>0.01</v>
      </c>
      <c r="P273" s="503">
        <f>SUM(Daman:Diu!P273)</f>
        <v>329</v>
      </c>
      <c r="Q273" s="497">
        <f>SUM(Daman:Diu!Q273)</f>
        <v>3.29</v>
      </c>
      <c r="R273" s="498">
        <f>SUM(Daman:Diu!R273)</f>
        <v>329</v>
      </c>
      <c r="S273" s="499">
        <f>SUM(Daman:Diu!S273)</f>
        <v>3.29</v>
      </c>
      <c r="T273" s="473">
        <f>SUM(Daman:Diu!T273)</f>
        <v>0</v>
      </c>
      <c r="U273" s="501">
        <f>SUM(Daman:Diu!U273)</f>
        <v>0</v>
      </c>
      <c r="V273" s="473">
        <f>SUM(Daman:Diu!V273)</f>
        <v>0</v>
      </c>
      <c r="W273" s="501">
        <f>SUM(Daman:Diu!W273)</f>
        <v>0</v>
      </c>
      <c r="X273" s="521">
        <v>5.0000000000000001E-3</v>
      </c>
      <c r="Y273" s="473">
        <f>SUM(Daman:Diu!Y273)</f>
        <v>329</v>
      </c>
      <c r="Z273" s="501">
        <f>SUM(Daman:Diu!Z273)</f>
        <v>1.645</v>
      </c>
      <c r="AA273" s="473">
        <f>SUM(Daman:Diu!AA273)</f>
        <v>329</v>
      </c>
      <c r="AB273" s="501">
        <f>SUM(Daman:Diu!AB273)</f>
        <v>1.645</v>
      </c>
      <c r="AC273" s="593"/>
      <c r="AD273" s="504">
        <f>SUM(Daman:Diu!AB273)</f>
        <v>1.645</v>
      </c>
      <c r="AE273" s="504">
        <f t="shared" si="24"/>
        <v>1.645</v>
      </c>
      <c r="AF273" s="504">
        <f t="shared" si="25"/>
        <v>0</v>
      </c>
    </row>
    <row r="274" spans="1:32" s="505" customFormat="1" ht="28.5">
      <c r="A274" s="497">
        <v>11.03</v>
      </c>
      <c r="B274" s="524" t="s">
        <v>178</v>
      </c>
      <c r="C274" s="498">
        <f>SUM(Daman:Diu!C274)</f>
        <v>0</v>
      </c>
      <c r="D274" s="499">
        <f>SUM(Daman:Diu!D274)</f>
        <v>0</v>
      </c>
      <c r="E274" s="498">
        <f>SUM(Daman:Diu!E274)</f>
        <v>0</v>
      </c>
      <c r="F274" s="499">
        <f>SUM(Daman:Diu!F274)</f>
        <v>0</v>
      </c>
      <c r="G274" s="525"/>
      <c r="H274" s="526"/>
      <c r="I274" s="473">
        <f>SUM(Daman:Diu!I274)</f>
        <v>0</v>
      </c>
      <c r="J274" s="499">
        <f>SUM(Daman:Diu!J274)</f>
        <v>0</v>
      </c>
      <c r="K274" s="473">
        <f>SUM(Daman:Diu!K274)</f>
        <v>0</v>
      </c>
      <c r="L274" s="501">
        <f>SUM(Daman:Diu!L274)</f>
        <v>0</v>
      </c>
      <c r="M274" s="473">
        <f>SUM(Daman:Diu!M274)</f>
        <v>0</v>
      </c>
      <c r="N274" s="501">
        <f>SUM(Daman:Diu!N274)</f>
        <v>0</v>
      </c>
      <c r="O274" s="521">
        <v>0.1</v>
      </c>
      <c r="P274" s="503">
        <f>SUM(Daman:Diu!P274)</f>
        <v>26</v>
      </c>
      <c r="Q274" s="497">
        <f>SUM(Daman:Diu!Q274)</f>
        <v>2.6</v>
      </c>
      <c r="R274" s="498">
        <f>SUM(Daman:Diu!R274)</f>
        <v>26</v>
      </c>
      <c r="S274" s="499">
        <f>SUM(Daman:Diu!S274)</f>
        <v>2.6</v>
      </c>
      <c r="T274" s="473">
        <f>SUM(Daman:Diu!T274)</f>
        <v>0</v>
      </c>
      <c r="U274" s="501">
        <f>SUM(Daman:Diu!U274)</f>
        <v>0</v>
      </c>
      <c r="V274" s="473">
        <f>SUM(Daman:Diu!V274)</f>
        <v>0</v>
      </c>
      <c r="W274" s="501">
        <f>SUM(Daman:Diu!W274)</f>
        <v>0</v>
      </c>
      <c r="X274" s="521">
        <v>0.1</v>
      </c>
      <c r="Y274" s="473">
        <f>SUM(Daman:Diu!Y274)</f>
        <v>26</v>
      </c>
      <c r="Z274" s="501">
        <f>SUM(Daman:Diu!Z274)</f>
        <v>2.6</v>
      </c>
      <c r="AA274" s="473">
        <f>SUM(Daman:Diu!AA274)</f>
        <v>26</v>
      </c>
      <c r="AB274" s="501">
        <f>SUM(Daman:Diu!AB274)</f>
        <v>2.6</v>
      </c>
      <c r="AC274" s="524" t="s">
        <v>319</v>
      </c>
      <c r="AD274" s="504">
        <f>SUM(Daman:Diu!AB274)</f>
        <v>2.6</v>
      </c>
      <c r="AE274" s="504">
        <f t="shared" si="24"/>
        <v>2.6</v>
      </c>
      <c r="AF274" s="504">
        <f t="shared" si="25"/>
        <v>0</v>
      </c>
    </row>
    <row r="275" spans="1:32">
      <c r="A275" s="32">
        <v>11.04</v>
      </c>
      <c r="B275" s="9" t="s">
        <v>179</v>
      </c>
      <c r="C275" s="493">
        <f>SUM(Daman:Diu!C275)</f>
        <v>0</v>
      </c>
      <c r="D275" s="20">
        <f>SUM(Daman:Diu!D275)</f>
        <v>0</v>
      </c>
      <c r="E275" s="493">
        <f>SUM(Daman:Diu!E275)</f>
        <v>0</v>
      </c>
      <c r="F275" s="20">
        <f>SUM(Daman:Diu!F275)</f>
        <v>0</v>
      </c>
      <c r="G275" s="244"/>
      <c r="H275" s="403"/>
      <c r="I275" s="4">
        <f>SUM(Daman:Diu!I275)</f>
        <v>0</v>
      </c>
      <c r="J275" s="20">
        <f>SUM(Daman:Diu!J275)</f>
        <v>0</v>
      </c>
      <c r="K275" s="4">
        <f>SUM(Daman:Diu!K275)</f>
        <v>0</v>
      </c>
      <c r="L275" s="238">
        <f>SUM(Daman:Diu!L275)</f>
        <v>0</v>
      </c>
      <c r="M275" s="4">
        <f>SUM(Daman:Diu!M275)</f>
        <v>0</v>
      </c>
      <c r="N275" s="238">
        <f>SUM(Daman:Diu!N275)</f>
        <v>0</v>
      </c>
      <c r="O275" s="70"/>
      <c r="P275" s="195">
        <f>SUM(Daman:Diu!P275)</f>
        <v>0</v>
      </c>
      <c r="Q275" s="262">
        <f>SUM(Daman:Diu!Q275)</f>
        <v>0</v>
      </c>
      <c r="R275" s="5">
        <f>SUM(Daman:Diu!R275)</f>
        <v>0</v>
      </c>
      <c r="S275" s="20">
        <f>SUM(Daman:Diu!S275)</f>
        <v>0</v>
      </c>
      <c r="T275" s="4">
        <f>SUM(Daman:Diu!T275)</f>
        <v>0</v>
      </c>
      <c r="U275" s="238">
        <f>SUM(Daman:Diu!U275)</f>
        <v>0</v>
      </c>
      <c r="V275" s="4">
        <f>SUM(Daman:Diu!V275)</f>
        <v>0</v>
      </c>
      <c r="W275" s="238">
        <f>SUM(Daman:Diu!W275)</f>
        <v>0</v>
      </c>
      <c r="X275" s="70"/>
      <c r="Y275" s="4">
        <f>SUM(Daman:Diu!Y275)</f>
        <v>0</v>
      </c>
      <c r="Z275" s="238">
        <f>SUM(Daman:Diu!Z275)</f>
        <v>0</v>
      </c>
      <c r="AA275" s="4">
        <f>SUM(Daman:Diu!AA275)</f>
        <v>0</v>
      </c>
      <c r="AB275" s="238">
        <f>SUM(Daman:Diu!AB275)</f>
        <v>0</v>
      </c>
      <c r="AC275" s="9"/>
      <c r="AD275" s="495">
        <f>SUM(Daman:Diu!AB275)</f>
        <v>0</v>
      </c>
      <c r="AE275" s="504">
        <f t="shared" si="24"/>
        <v>0</v>
      </c>
      <c r="AF275" s="504">
        <f t="shared" si="25"/>
        <v>0</v>
      </c>
    </row>
    <row r="276" spans="1:32" ht="28.5">
      <c r="A276" s="32"/>
      <c r="B276" s="8" t="s">
        <v>180</v>
      </c>
      <c r="C276" s="493">
        <f>SUM(Daman:Diu!C276)</f>
        <v>0</v>
      </c>
      <c r="D276" s="20">
        <f>SUM(Daman:Diu!D276)</f>
        <v>0</v>
      </c>
      <c r="E276" s="493">
        <f>SUM(Daman:Diu!E276)</f>
        <v>0</v>
      </c>
      <c r="F276" s="20">
        <f>SUM(Daman:Diu!F276)</f>
        <v>0</v>
      </c>
      <c r="G276" s="243"/>
      <c r="H276" s="402"/>
      <c r="I276" s="4">
        <f>SUM(Daman:Diu!I276)</f>
        <v>0</v>
      </c>
      <c r="J276" s="20">
        <f>SUM(Daman:Diu!J276)</f>
        <v>0</v>
      </c>
      <c r="K276" s="4">
        <f>SUM(Daman:Diu!K276)</f>
        <v>0</v>
      </c>
      <c r="L276" s="238">
        <f>SUM(Daman:Diu!L276)</f>
        <v>0</v>
      </c>
      <c r="M276" s="4">
        <f>SUM(Daman:Diu!M276)</f>
        <v>0</v>
      </c>
      <c r="N276" s="238">
        <f>SUM(Daman:Diu!N276)</f>
        <v>0</v>
      </c>
      <c r="O276" s="66">
        <v>0.06</v>
      </c>
      <c r="P276" s="195">
        <f>SUM(Daman:Diu!P276)</f>
        <v>0</v>
      </c>
      <c r="Q276" s="262">
        <f>SUM(Daman:Diu!Q276)</f>
        <v>0</v>
      </c>
      <c r="R276" s="5">
        <f>SUM(Daman:Diu!R276)</f>
        <v>0</v>
      </c>
      <c r="S276" s="20">
        <f>SUM(Daman:Diu!S276)</f>
        <v>0</v>
      </c>
      <c r="T276" s="4">
        <f>SUM(Daman:Diu!T276)</f>
        <v>0</v>
      </c>
      <c r="U276" s="238">
        <f>SUM(Daman:Diu!U276)</f>
        <v>0</v>
      </c>
      <c r="V276" s="4">
        <f>SUM(Daman:Diu!V276)</f>
        <v>0</v>
      </c>
      <c r="W276" s="238">
        <f>SUM(Daman:Diu!W276)</f>
        <v>0</v>
      </c>
      <c r="X276" s="66">
        <v>0.06</v>
      </c>
      <c r="Y276" s="4">
        <f>SUM(Daman:Diu!Y276)</f>
        <v>0</v>
      </c>
      <c r="Z276" s="238">
        <f>SUM(Daman:Diu!Z276)</f>
        <v>0</v>
      </c>
      <c r="AA276" s="4">
        <f>SUM(Daman:Diu!AA276)</f>
        <v>0</v>
      </c>
      <c r="AB276" s="238">
        <f>SUM(Daman:Diu!AB276)</f>
        <v>0</v>
      </c>
      <c r="AC276" s="8"/>
      <c r="AD276" s="495">
        <f>SUM(Daman:Diu!AB276)</f>
        <v>0</v>
      </c>
      <c r="AE276" s="504">
        <f t="shared" si="24"/>
        <v>0</v>
      </c>
      <c r="AF276" s="504">
        <f t="shared" si="25"/>
        <v>0</v>
      </c>
    </row>
    <row r="277" spans="1:32" ht="28.5">
      <c r="A277" s="32"/>
      <c r="B277" s="8" t="s">
        <v>181</v>
      </c>
      <c r="C277" s="493">
        <f>SUM(Daman:Diu!C277)</f>
        <v>0</v>
      </c>
      <c r="D277" s="20">
        <f>SUM(Daman:Diu!D277)</f>
        <v>0</v>
      </c>
      <c r="E277" s="493">
        <f>SUM(Daman:Diu!E277)</f>
        <v>0</v>
      </c>
      <c r="F277" s="20">
        <f>SUM(Daman:Diu!F277)</f>
        <v>0</v>
      </c>
      <c r="G277" s="243"/>
      <c r="H277" s="402"/>
      <c r="I277" s="4">
        <f>SUM(Daman:Diu!I277)</f>
        <v>0</v>
      </c>
      <c r="J277" s="20">
        <f>SUM(Daman:Diu!J277)</f>
        <v>0</v>
      </c>
      <c r="K277" s="4">
        <f>SUM(Daman:Diu!K277)</f>
        <v>0</v>
      </c>
      <c r="L277" s="238">
        <f>SUM(Daman:Diu!L277)</f>
        <v>0</v>
      </c>
      <c r="M277" s="4">
        <f>SUM(Daman:Diu!M277)</f>
        <v>0</v>
      </c>
      <c r="N277" s="238">
        <f>SUM(Daman:Diu!N277)</f>
        <v>0</v>
      </c>
      <c r="O277" s="66">
        <v>0.06</v>
      </c>
      <c r="P277" s="195">
        <f>SUM(Daman:Diu!P277)</f>
        <v>0</v>
      </c>
      <c r="Q277" s="262">
        <f>SUM(Daman:Diu!Q277)</f>
        <v>0</v>
      </c>
      <c r="R277" s="5">
        <f>SUM(Daman:Diu!R277)</f>
        <v>0</v>
      </c>
      <c r="S277" s="20">
        <f>SUM(Daman:Diu!S277)</f>
        <v>0</v>
      </c>
      <c r="T277" s="4">
        <f>SUM(Daman:Diu!T277)</f>
        <v>0</v>
      </c>
      <c r="U277" s="238">
        <f>SUM(Daman:Diu!U277)</f>
        <v>0</v>
      </c>
      <c r="V277" s="4">
        <f>SUM(Daman:Diu!V277)</f>
        <v>0</v>
      </c>
      <c r="W277" s="238">
        <f>SUM(Daman:Diu!W277)</f>
        <v>0</v>
      </c>
      <c r="X277" s="66">
        <v>0.06</v>
      </c>
      <c r="Y277" s="4">
        <f>SUM(Daman:Diu!Y277)</f>
        <v>0</v>
      </c>
      <c r="Z277" s="238">
        <f>SUM(Daman:Diu!Z277)</f>
        <v>0</v>
      </c>
      <c r="AA277" s="4">
        <f>SUM(Daman:Diu!AA277)</f>
        <v>0</v>
      </c>
      <c r="AB277" s="238">
        <f>SUM(Daman:Diu!AB277)</f>
        <v>0</v>
      </c>
      <c r="AC277" s="8"/>
      <c r="AD277" s="495">
        <f>SUM(Daman:Diu!AB277)</f>
        <v>0</v>
      </c>
      <c r="AE277" s="504">
        <f t="shared" si="24"/>
        <v>0</v>
      </c>
      <c r="AF277" s="504">
        <f t="shared" si="25"/>
        <v>0</v>
      </c>
    </row>
    <row r="278" spans="1:32">
      <c r="A278" s="32"/>
      <c r="B278" s="9" t="s">
        <v>182</v>
      </c>
      <c r="C278" s="493">
        <f>SUM(Daman:Diu!C278)</f>
        <v>0</v>
      </c>
      <c r="D278" s="20">
        <f>SUM(Daman:Diu!D278)</f>
        <v>0</v>
      </c>
      <c r="E278" s="493">
        <f>SUM(Daman:Diu!E278)</f>
        <v>0</v>
      </c>
      <c r="F278" s="20">
        <f>SUM(Daman:Diu!F278)</f>
        <v>0</v>
      </c>
      <c r="G278" s="244"/>
      <c r="H278" s="403"/>
      <c r="I278" s="4">
        <f>SUM(Daman:Diu!I278)</f>
        <v>0</v>
      </c>
      <c r="J278" s="20">
        <f>SUM(Daman:Diu!J278)</f>
        <v>0</v>
      </c>
      <c r="K278" s="4">
        <f>SUM(Daman:Diu!K278)</f>
        <v>0</v>
      </c>
      <c r="L278" s="238">
        <f>SUM(Daman:Diu!L278)</f>
        <v>0</v>
      </c>
      <c r="M278" s="4">
        <f>SUM(Daman:Diu!M278)</f>
        <v>0</v>
      </c>
      <c r="N278" s="238">
        <f>SUM(Daman:Diu!N278)</f>
        <v>0</v>
      </c>
      <c r="O278" s="70"/>
      <c r="P278" s="195">
        <f>SUM(Daman:Diu!P278)</f>
        <v>0</v>
      </c>
      <c r="Q278" s="262">
        <f>SUM(Daman:Diu!Q278)</f>
        <v>0</v>
      </c>
      <c r="R278" s="5">
        <f>SUM(Daman:Diu!R278)</f>
        <v>0</v>
      </c>
      <c r="S278" s="20">
        <f>SUM(Daman:Diu!S278)</f>
        <v>0</v>
      </c>
      <c r="T278" s="4">
        <f>SUM(Daman:Diu!T278)</f>
        <v>0</v>
      </c>
      <c r="U278" s="238">
        <f>SUM(Daman:Diu!U278)</f>
        <v>0</v>
      </c>
      <c r="V278" s="4">
        <f>SUM(Daman:Diu!V278)</f>
        <v>0</v>
      </c>
      <c r="W278" s="238">
        <f>SUM(Daman:Diu!W278)</f>
        <v>0</v>
      </c>
      <c r="X278" s="70"/>
      <c r="Y278" s="4">
        <f>SUM(Daman:Diu!Y278)</f>
        <v>0</v>
      </c>
      <c r="Z278" s="238">
        <f>SUM(Daman:Diu!Z278)</f>
        <v>0</v>
      </c>
      <c r="AA278" s="4">
        <f>SUM(Daman:Diu!AA278)</f>
        <v>0</v>
      </c>
      <c r="AB278" s="238">
        <f>SUM(Daman:Diu!AB278)</f>
        <v>0</v>
      </c>
      <c r="AC278" s="9"/>
      <c r="AD278" s="495">
        <f>SUM(Daman:Diu!AB278)</f>
        <v>0</v>
      </c>
      <c r="AE278" s="504">
        <f t="shared" si="24"/>
        <v>0</v>
      </c>
      <c r="AF278" s="504">
        <f t="shared" si="25"/>
        <v>0</v>
      </c>
    </row>
    <row r="279" spans="1:32" ht="42.75">
      <c r="A279" s="32">
        <v>11.05</v>
      </c>
      <c r="B279" s="4" t="s">
        <v>183</v>
      </c>
      <c r="C279" s="493">
        <f>SUM(Daman:Diu!C279)</f>
        <v>0</v>
      </c>
      <c r="D279" s="20">
        <f>SUM(Daman:Diu!D279)</f>
        <v>0</v>
      </c>
      <c r="E279" s="493">
        <f>SUM(Daman:Diu!E279)</f>
        <v>0</v>
      </c>
      <c r="F279" s="20">
        <f>SUM(Daman:Diu!F279)</f>
        <v>0</v>
      </c>
      <c r="G279" s="241"/>
      <c r="H279" s="238"/>
      <c r="I279" s="4">
        <f>SUM(Daman:Diu!I279)</f>
        <v>0</v>
      </c>
      <c r="J279" s="20">
        <f>SUM(Daman:Diu!J279)</f>
        <v>0</v>
      </c>
      <c r="K279" s="4">
        <f>SUM(Daman:Diu!K279)</f>
        <v>0</v>
      </c>
      <c r="L279" s="238">
        <f>SUM(Daman:Diu!L279)</f>
        <v>0</v>
      </c>
      <c r="M279" s="4">
        <f>SUM(Daman:Diu!M279)</f>
        <v>0</v>
      </c>
      <c r="N279" s="238">
        <f>SUM(Daman:Diu!N279)</f>
        <v>0</v>
      </c>
      <c r="O279" s="31"/>
      <c r="P279" s="195">
        <f>SUM(Daman:Diu!P279)</f>
        <v>0</v>
      </c>
      <c r="Q279" s="262">
        <f>SUM(Daman:Diu!Q279)</f>
        <v>0</v>
      </c>
      <c r="R279" s="5">
        <f>SUM(Daman:Diu!R279)</f>
        <v>0</v>
      </c>
      <c r="S279" s="20">
        <f>SUM(Daman:Diu!S279)</f>
        <v>0</v>
      </c>
      <c r="T279" s="4">
        <f>SUM(Daman:Diu!T279)</f>
        <v>0</v>
      </c>
      <c r="U279" s="238">
        <f>SUM(Daman:Diu!U279)</f>
        <v>0</v>
      </c>
      <c r="V279" s="4">
        <f>SUM(Daman:Diu!V279)</f>
        <v>0</v>
      </c>
      <c r="W279" s="238">
        <f>SUM(Daman:Diu!W279)</f>
        <v>0</v>
      </c>
      <c r="X279" s="31"/>
      <c r="Y279" s="4">
        <f>SUM(Daman:Diu!Y279)</f>
        <v>0</v>
      </c>
      <c r="Z279" s="238">
        <f>SUM(Daman:Diu!Z279)</f>
        <v>0</v>
      </c>
      <c r="AA279" s="4">
        <f>SUM(Daman:Diu!AA279)</f>
        <v>0</v>
      </c>
      <c r="AB279" s="238">
        <f>SUM(Daman:Diu!AB279)</f>
        <v>0</v>
      </c>
      <c r="AC279" s="4"/>
      <c r="AD279" s="495">
        <f>SUM(Daman:Diu!AB279)</f>
        <v>0</v>
      </c>
      <c r="AE279" s="504">
        <f t="shared" si="24"/>
        <v>0</v>
      </c>
      <c r="AF279" s="504">
        <f t="shared" si="25"/>
        <v>0</v>
      </c>
    </row>
    <row r="280" spans="1:32" s="505" customFormat="1" ht="28.5" customHeight="1">
      <c r="A280" s="497"/>
      <c r="B280" s="473" t="s">
        <v>127</v>
      </c>
      <c r="C280" s="498">
        <f>SUM(Daman:Diu!C280)</f>
        <v>15</v>
      </c>
      <c r="D280" s="499">
        <f>SUM(Daman:Diu!D280)</f>
        <v>0.12</v>
      </c>
      <c r="E280" s="498">
        <f>SUM(Daman:Diu!E280)</f>
        <v>0</v>
      </c>
      <c r="F280" s="499">
        <f>SUM(Daman:Diu!F280)</f>
        <v>0</v>
      </c>
      <c r="G280" s="500">
        <f t="shared" ref="G280:H282" si="35">E280/C280%</f>
        <v>0</v>
      </c>
      <c r="H280" s="497">
        <f t="shared" si="35"/>
        <v>0</v>
      </c>
      <c r="I280" s="473">
        <f>SUM(Daman:Diu!I280)</f>
        <v>15</v>
      </c>
      <c r="J280" s="499">
        <f>SUM(Daman:Diu!J280)</f>
        <v>0.12</v>
      </c>
      <c r="K280" s="473">
        <f>SUM(Daman:Diu!K280)</f>
        <v>9</v>
      </c>
      <c r="L280" s="501">
        <f>SUM(Daman:Diu!L280)</f>
        <v>0.12</v>
      </c>
      <c r="M280" s="473">
        <f>SUM(Daman:Diu!M280)</f>
        <v>0</v>
      </c>
      <c r="N280" s="501">
        <f>SUM(Daman:Diu!N280)</f>
        <v>0</v>
      </c>
      <c r="O280" s="521">
        <f t="shared" ref="O280:O282" si="36">(100/100000)*10</f>
        <v>0.01</v>
      </c>
      <c r="P280" s="503">
        <f>SUM(Daman:Diu!P280)</f>
        <v>10</v>
      </c>
      <c r="Q280" s="497">
        <f>SUM(Daman:Diu!Q280)</f>
        <v>9.9999999999999992E-2</v>
      </c>
      <c r="R280" s="498">
        <f>SUM(Daman:Diu!R280)</f>
        <v>10</v>
      </c>
      <c r="S280" s="499">
        <f>SUM(Daman:Diu!S280)</f>
        <v>0.21999999999999997</v>
      </c>
      <c r="T280" s="473">
        <f>SUM(Daman:Diu!T280)</f>
        <v>0</v>
      </c>
      <c r="U280" s="501">
        <f>SUM(Daman:Diu!U280)</f>
        <v>0.12</v>
      </c>
      <c r="V280" s="473">
        <f>SUM(Daman:Diu!V280)</f>
        <v>0</v>
      </c>
      <c r="W280" s="501">
        <f>SUM(Daman:Diu!W280)</f>
        <v>0</v>
      </c>
      <c r="X280" s="521">
        <v>8.0000000000000002E-3</v>
      </c>
      <c r="Y280" s="473">
        <f>SUM(Daman:Diu!Y280)</f>
        <v>10</v>
      </c>
      <c r="Z280" s="501">
        <f>SUM(Daman:Diu!Z280)</f>
        <v>8.0000000000000016E-2</v>
      </c>
      <c r="AA280" s="473">
        <f>SUM(Daman:Diu!AA280)</f>
        <v>10</v>
      </c>
      <c r="AB280" s="501">
        <f>SUM(Daman:Diu!AB280)</f>
        <v>0.2</v>
      </c>
      <c r="AC280" s="591" t="s">
        <v>317</v>
      </c>
      <c r="AD280" s="504">
        <f>SUM(Daman:Diu!AB280)</f>
        <v>0.2</v>
      </c>
      <c r="AE280" s="504">
        <f t="shared" si="24"/>
        <v>0.2</v>
      </c>
      <c r="AF280" s="504">
        <f t="shared" si="25"/>
        <v>0</v>
      </c>
    </row>
    <row r="281" spans="1:32" s="505" customFormat="1">
      <c r="A281" s="497"/>
      <c r="B281" s="473" t="s">
        <v>175</v>
      </c>
      <c r="C281" s="498">
        <f>SUM(Daman:Diu!C281)</f>
        <v>15</v>
      </c>
      <c r="D281" s="499">
        <f>SUM(Daman:Diu!D281)</f>
        <v>0.12</v>
      </c>
      <c r="E281" s="498">
        <f>SUM(Daman:Diu!E281)</f>
        <v>0</v>
      </c>
      <c r="F281" s="499">
        <f>SUM(Daman:Diu!F281)</f>
        <v>0</v>
      </c>
      <c r="G281" s="500">
        <f t="shared" si="35"/>
        <v>0</v>
      </c>
      <c r="H281" s="497">
        <f t="shared" si="35"/>
        <v>0</v>
      </c>
      <c r="I281" s="473">
        <f>SUM(Daman:Diu!I281)</f>
        <v>15</v>
      </c>
      <c r="J281" s="499">
        <f>SUM(Daman:Diu!J281)</f>
        <v>0.12</v>
      </c>
      <c r="K281" s="473">
        <f>SUM(Daman:Diu!K281)</f>
        <v>9</v>
      </c>
      <c r="L281" s="501">
        <f>SUM(Daman:Diu!L281)</f>
        <v>0.12</v>
      </c>
      <c r="M281" s="473">
        <f>SUM(Daman:Diu!M281)</f>
        <v>0</v>
      </c>
      <c r="N281" s="501">
        <f>SUM(Daman:Diu!N281)</f>
        <v>0</v>
      </c>
      <c r="O281" s="521">
        <f t="shared" si="36"/>
        <v>0.01</v>
      </c>
      <c r="P281" s="503">
        <f>SUM(Daman:Diu!P281)</f>
        <v>10</v>
      </c>
      <c r="Q281" s="497">
        <f>SUM(Daman:Diu!Q281)</f>
        <v>9.9999999999999992E-2</v>
      </c>
      <c r="R281" s="498">
        <f>SUM(Daman:Diu!R281)</f>
        <v>10</v>
      </c>
      <c r="S281" s="499">
        <f>SUM(Daman:Diu!S281)</f>
        <v>0.21999999999999997</v>
      </c>
      <c r="T281" s="473">
        <f>SUM(Daman:Diu!T281)</f>
        <v>0</v>
      </c>
      <c r="U281" s="501">
        <f>SUM(Daman:Diu!U281)</f>
        <v>0.12</v>
      </c>
      <c r="V281" s="473">
        <f>SUM(Daman:Diu!V281)</f>
        <v>0</v>
      </c>
      <c r="W281" s="501">
        <f>SUM(Daman:Diu!W281)</f>
        <v>0</v>
      </c>
      <c r="X281" s="521">
        <v>8.0000000000000002E-3</v>
      </c>
      <c r="Y281" s="473">
        <f>SUM(Daman:Diu!Y281)</f>
        <v>10</v>
      </c>
      <c r="Z281" s="501">
        <f>SUM(Daman:Diu!Z281)</f>
        <v>8.0000000000000016E-2</v>
      </c>
      <c r="AA281" s="473">
        <f>SUM(Daman:Diu!AA281)</f>
        <v>10</v>
      </c>
      <c r="AB281" s="501">
        <f>SUM(Daman:Diu!AB281)</f>
        <v>0.2</v>
      </c>
      <c r="AC281" s="592"/>
      <c r="AD281" s="504">
        <f>SUM(Daman:Diu!AB281)</f>
        <v>0.2</v>
      </c>
      <c r="AE281" s="504">
        <f t="shared" si="24"/>
        <v>0.2</v>
      </c>
      <c r="AF281" s="504">
        <f t="shared" si="25"/>
        <v>0</v>
      </c>
    </row>
    <row r="282" spans="1:32" s="505" customFormat="1">
      <c r="A282" s="497"/>
      <c r="B282" s="473" t="s">
        <v>176</v>
      </c>
      <c r="C282" s="498">
        <f>SUM(Daman:Diu!C282)</f>
        <v>15</v>
      </c>
      <c r="D282" s="499">
        <f>SUM(Daman:Diu!D282)</f>
        <v>0.12</v>
      </c>
      <c r="E282" s="498">
        <f>SUM(Daman:Diu!E282)</f>
        <v>0</v>
      </c>
      <c r="F282" s="499">
        <f>SUM(Daman:Diu!F282)</f>
        <v>0</v>
      </c>
      <c r="G282" s="500">
        <f t="shared" si="35"/>
        <v>0</v>
      </c>
      <c r="H282" s="497">
        <f t="shared" si="35"/>
        <v>0</v>
      </c>
      <c r="I282" s="473">
        <f>SUM(Daman:Diu!I282)</f>
        <v>15</v>
      </c>
      <c r="J282" s="499">
        <f>SUM(Daman:Diu!J282)</f>
        <v>0.12</v>
      </c>
      <c r="K282" s="473">
        <f>SUM(Daman:Diu!K282)</f>
        <v>9</v>
      </c>
      <c r="L282" s="501">
        <f>SUM(Daman:Diu!L282)</f>
        <v>0.12</v>
      </c>
      <c r="M282" s="473">
        <f>SUM(Daman:Diu!M282)</f>
        <v>0</v>
      </c>
      <c r="N282" s="501">
        <f>SUM(Daman:Diu!N282)</f>
        <v>0</v>
      </c>
      <c r="O282" s="521">
        <f t="shared" si="36"/>
        <v>0.01</v>
      </c>
      <c r="P282" s="503">
        <f>SUM(Daman:Diu!P282)</f>
        <v>11</v>
      </c>
      <c r="Q282" s="497">
        <f>SUM(Daman:Diu!Q282)</f>
        <v>0.11</v>
      </c>
      <c r="R282" s="498">
        <f>SUM(Daman:Diu!R282)</f>
        <v>11</v>
      </c>
      <c r="S282" s="499">
        <f>SUM(Daman:Diu!S282)</f>
        <v>0.22999999999999998</v>
      </c>
      <c r="T282" s="473">
        <f>SUM(Daman:Diu!T282)</f>
        <v>0</v>
      </c>
      <c r="U282" s="501">
        <f>SUM(Daman:Diu!U282)</f>
        <v>0.12</v>
      </c>
      <c r="V282" s="473">
        <f>SUM(Daman:Diu!V282)</f>
        <v>0</v>
      </c>
      <c r="W282" s="501">
        <f>SUM(Daman:Diu!W282)</f>
        <v>0</v>
      </c>
      <c r="X282" s="521">
        <v>8.0000000000000002E-3</v>
      </c>
      <c r="Y282" s="473">
        <f>SUM(Daman:Diu!Y282)</f>
        <v>11</v>
      </c>
      <c r="Z282" s="501">
        <f>SUM(Daman:Diu!Z282)</f>
        <v>8.8000000000000009E-2</v>
      </c>
      <c r="AA282" s="473">
        <f>SUM(Daman:Diu!AA282)</f>
        <v>11</v>
      </c>
      <c r="AB282" s="501">
        <f>SUM(Daman:Diu!AB282)</f>
        <v>0.20800000000000002</v>
      </c>
      <c r="AC282" s="593"/>
      <c r="AD282" s="504">
        <f>SUM(Daman:Diu!AB282)</f>
        <v>0.20800000000000002</v>
      </c>
      <c r="AE282" s="504">
        <f t="shared" si="24"/>
        <v>0.20800000000000002</v>
      </c>
      <c r="AF282" s="504">
        <f t="shared" si="25"/>
        <v>0</v>
      </c>
    </row>
    <row r="283" spans="1:32" s="505" customFormat="1">
      <c r="A283" s="497"/>
      <c r="B283" s="527" t="s">
        <v>184</v>
      </c>
      <c r="C283" s="498">
        <f>SUM(Daman:Diu!C283)</f>
        <v>0</v>
      </c>
      <c r="D283" s="499">
        <f>SUM(Daman:Diu!D283)</f>
        <v>0</v>
      </c>
      <c r="E283" s="498">
        <f>SUM(Daman:Diu!E283)</f>
        <v>0</v>
      </c>
      <c r="F283" s="499">
        <f>SUM(Daman:Diu!F283)</f>
        <v>0</v>
      </c>
      <c r="G283" s="528"/>
      <c r="H283" s="529"/>
      <c r="I283" s="473">
        <f>SUM(Daman:Diu!I283)</f>
        <v>0</v>
      </c>
      <c r="J283" s="499">
        <f>SUM(Daman:Diu!J283)</f>
        <v>0</v>
      </c>
      <c r="K283" s="473">
        <f>SUM(Daman:Diu!K283)</f>
        <v>0</v>
      </c>
      <c r="L283" s="501">
        <f>SUM(Daman:Diu!L283)</f>
        <v>0</v>
      </c>
      <c r="M283" s="473">
        <f>SUM(Daman:Diu!M283)</f>
        <v>0</v>
      </c>
      <c r="N283" s="501">
        <f>SUM(Daman:Diu!N283)</f>
        <v>0</v>
      </c>
      <c r="O283" s="530"/>
      <c r="P283" s="503">
        <f>SUM(Daman:Diu!P283)</f>
        <v>0</v>
      </c>
      <c r="Q283" s="497">
        <f>SUM(Daman:Diu!Q283)</f>
        <v>0</v>
      </c>
      <c r="R283" s="498">
        <f>SUM(Daman:Diu!R283)</f>
        <v>0</v>
      </c>
      <c r="S283" s="499">
        <f>SUM(Daman:Diu!S283)</f>
        <v>0</v>
      </c>
      <c r="T283" s="473">
        <f>SUM(Daman:Diu!T283)</f>
        <v>0</v>
      </c>
      <c r="U283" s="501">
        <f>SUM(Daman:Diu!U283)</f>
        <v>0</v>
      </c>
      <c r="V283" s="473">
        <f>SUM(Daman:Diu!V283)</f>
        <v>0</v>
      </c>
      <c r="W283" s="501">
        <f>SUM(Daman:Diu!W283)</f>
        <v>0</v>
      </c>
      <c r="X283" s="530"/>
      <c r="Y283" s="473">
        <f>SUM(Daman:Diu!Y283)</f>
        <v>0</v>
      </c>
      <c r="Z283" s="501">
        <f>SUM(Daman:Diu!Z283)</f>
        <v>0</v>
      </c>
      <c r="AA283" s="473">
        <f>SUM(Daman:Diu!AA283)</f>
        <v>0</v>
      </c>
      <c r="AB283" s="501">
        <f>SUM(Daman:Diu!AB283)</f>
        <v>0</v>
      </c>
      <c r="AC283" s="527"/>
      <c r="AD283" s="504">
        <f>SUM(Daman:Diu!AB283)</f>
        <v>0</v>
      </c>
      <c r="AE283" s="504">
        <f t="shared" si="24"/>
        <v>0</v>
      </c>
      <c r="AF283" s="504">
        <f t="shared" si="25"/>
        <v>0</v>
      </c>
    </row>
    <row r="284" spans="1:32" s="505" customFormat="1">
      <c r="A284" s="497">
        <v>11.06</v>
      </c>
      <c r="B284" s="473" t="s">
        <v>185</v>
      </c>
      <c r="C284" s="498">
        <f>SUM(Daman:Diu!C284)</f>
        <v>0</v>
      </c>
      <c r="D284" s="499">
        <f>SUM(Daman:Diu!D284)</f>
        <v>0</v>
      </c>
      <c r="E284" s="498">
        <f>SUM(Daman:Diu!E284)</f>
        <v>0</v>
      </c>
      <c r="F284" s="499">
        <f>SUM(Daman:Diu!F284)</f>
        <v>0</v>
      </c>
      <c r="G284" s="531"/>
      <c r="H284" s="501"/>
      <c r="I284" s="473">
        <f>SUM(Daman:Diu!I284)</f>
        <v>0</v>
      </c>
      <c r="J284" s="499">
        <f>SUM(Daman:Diu!J284)</f>
        <v>0</v>
      </c>
      <c r="K284" s="473">
        <f>SUM(Daman:Diu!K284)</f>
        <v>0</v>
      </c>
      <c r="L284" s="501">
        <f>SUM(Daman:Diu!L284)</f>
        <v>0</v>
      </c>
      <c r="M284" s="473">
        <f>SUM(Daman:Diu!M284)</f>
        <v>0</v>
      </c>
      <c r="N284" s="501">
        <f>SUM(Daman:Diu!N284)</f>
        <v>0</v>
      </c>
      <c r="O284" s="522"/>
      <c r="P284" s="503">
        <f>SUM(Daman:Diu!P284)</f>
        <v>0</v>
      </c>
      <c r="Q284" s="497">
        <f>SUM(Daman:Diu!Q284)</f>
        <v>0</v>
      </c>
      <c r="R284" s="498">
        <f>SUM(Daman:Diu!R284)</f>
        <v>0</v>
      </c>
      <c r="S284" s="499">
        <f>SUM(Daman:Diu!S284)</f>
        <v>0</v>
      </c>
      <c r="T284" s="473">
        <f>SUM(Daman:Diu!T284)</f>
        <v>0</v>
      </c>
      <c r="U284" s="501">
        <f>SUM(Daman:Diu!U284)</f>
        <v>0</v>
      </c>
      <c r="V284" s="473">
        <f>SUM(Daman:Diu!V284)</f>
        <v>0</v>
      </c>
      <c r="W284" s="501">
        <f>SUM(Daman:Diu!W284)</f>
        <v>0</v>
      </c>
      <c r="X284" s="522"/>
      <c r="Y284" s="473">
        <f>SUM(Daman:Diu!Y284)</f>
        <v>0</v>
      </c>
      <c r="Z284" s="501">
        <f>SUM(Daman:Diu!Z284)</f>
        <v>0</v>
      </c>
      <c r="AA284" s="473">
        <f>SUM(Daman:Diu!AA284)</f>
        <v>0</v>
      </c>
      <c r="AB284" s="501">
        <f>SUM(Daman:Diu!AB284)</f>
        <v>0</v>
      </c>
      <c r="AC284" s="473"/>
      <c r="AD284" s="504">
        <f>SUM(Daman:Diu!AB284)</f>
        <v>0</v>
      </c>
      <c r="AE284" s="504">
        <f t="shared" si="24"/>
        <v>0</v>
      </c>
      <c r="AF284" s="504">
        <f t="shared" si="25"/>
        <v>0</v>
      </c>
    </row>
    <row r="285" spans="1:32" s="505" customFormat="1" ht="28.5">
      <c r="A285" s="497">
        <v>11.07</v>
      </c>
      <c r="B285" s="473" t="s">
        <v>186</v>
      </c>
      <c r="C285" s="498">
        <f>SUM(Daman:Diu!C285)</f>
        <v>44</v>
      </c>
      <c r="D285" s="499">
        <f>SUM(Daman:Diu!D285)</f>
        <v>0.70399999999999996</v>
      </c>
      <c r="E285" s="498">
        <f>SUM(Daman:Diu!E285)</f>
        <v>0</v>
      </c>
      <c r="F285" s="499">
        <f>SUM(Daman:Diu!F285)</f>
        <v>0</v>
      </c>
      <c r="G285" s="500">
        <f t="shared" ref="G285:H286" si="37">E285/C285%</f>
        <v>0</v>
      </c>
      <c r="H285" s="497">
        <f t="shared" si="37"/>
        <v>0</v>
      </c>
      <c r="I285" s="473">
        <f>SUM(Daman:Diu!I285)</f>
        <v>44</v>
      </c>
      <c r="J285" s="499">
        <f>SUM(Daman:Diu!J285)</f>
        <v>0.70399999999999996</v>
      </c>
      <c r="K285" s="473">
        <f>SUM(Daman:Diu!K285)</f>
        <v>11</v>
      </c>
      <c r="L285" s="501">
        <f>SUM(Daman:Diu!L285)</f>
        <v>0.70399999999999996</v>
      </c>
      <c r="M285" s="473">
        <f>SUM(Daman:Diu!M285)</f>
        <v>0</v>
      </c>
      <c r="N285" s="501">
        <f>SUM(Daman:Diu!N285)</f>
        <v>0</v>
      </c>
      <c r="O285" s="521">
        <v>1.6E-2</v>
      </c>
      <c r="P285" s="503">
        <f>SUM(Daman:Diu!P285)</f>
        <v>91</v>
      </c>
      <c r="Q285" s="497">
        <f>SUM(Daman:Diu!Q285)</f>
        <v>1.456</v>
      </c>
      <c r="R285" s="498">
        <f>SUM(Daman:Diu!R285)</f>
        <v>91</v>
      </c>
      <c r="S285" s="499">
        <f>SUM(Daman:Diu!S285)</f>
        <v>2.16</v>
      </c>
      <c r="T285" s="473">
        <f>SUM(Daman:Diu!T285)</f>
        <v>0</v>
      </c>
      <c r="U285" s="501">
        <f>SUM(Daman:Diu!U285)</f>
        <v>0.70399999999999996</v>
      </c>
      <c r="V285" s="473">
        <f>SUM(Daman:Diu!V285)</f>
        <v>0</v>
      </c>
      <c r="W285" s="501">
        <f>SUM(Daman:Diu!W285)</f>
        <v>0</v>
      </c>
      <c r="X285" s="521">
        <v>1.6E-2</v>
      </c>
      <c r="Y285" s="473">
        <f>SUM(Daman:Diu!Y285)</f>
        <v>72</v>
      </c>
      <c r="Z285" s="501">
        <f>SUM(Daman:Diu!Z285)</f>
        <v>1.1519999999999999</v>
      </c>
      <c r="AA285" s="473">
        <f>SUM(Daman:Diu!AA285)</f>
        <v>72</v>
      </c>
      <c r="AB285" s="501">
        <f>SUM(Daman:Diu!AB285)</f>
        <v>1.8559999999999999</v>
      </c>
      <c r="AC285" s="473" t="s">
        <v>317</v>
      </c>
      <c r="AD285" s="504">
        <f>SUM(Daman:Diu!AB285)</f>
        <v>1.8559999999999999</v>
      </c>
      <c r="AE285" s="504">
        <f t="shared" si="24"/>
        <v>1.8559999999999999</v>
      </c>
      <c r="AF285" s="504">
        <f t="shared" si="25"/>
        <v>0</v>
      </c>
    </row>
    <row r="286" spans="1:32" s="278" customFormat="1">
      <c r="A286" s="270"/>
      <c r="B286" s="306" t="s">
        <v>109</v>
      </c>
      <c r="C286" s="493">
        <f>SUM(Daman:Diu!C286)</f>
        <v>1313</v>
      </c>
      <c r="D286" s="20">
        <f>SUM(Daman:Diu!D286)</f>
        <v>10.856000000000002</v>
      </c>
      <c r="E286" s="493">
        <f>SUM(Daman:Diu!E286)</f>
        <v>612</v>
      </c>
      <c r="F286" s="20">
        <f>SUM(Daman:Diu!F286)</f>
        <v>2.1100000000000003</v>
      </c>
      <c r="G286" s="323">
        <f t="shared" si="37"/>
        <v>46.610814927646608</v>
      </c>
      <c r="H286" s="270">
        <f t="shared" si="37"/>
        <v>19.436256448047164</v>
      </c>
      <c r="I286" s="274">
        <f>SUM(Daman:Diu!I286)</f>
        <v>701</v>
      </c>
      <c r="J286" s="273">
        <f>SUM(Daman:Diu!J286)</f>
        <v>8.7460000000000022</v>
      </c>
      <c r="K286" s="274">
        <f>SUM(Daman:Diu!K286)</f>
        <v>166</v>
      </c>
      <c r="L286" s="275">
        <f>SUM(Daman:Diu!L286)</f>
        <v>1.202</v>
      </c>
      <c r="M286" s="274">
        <f>SUM(Daman:Diu!M286)</f>
        <v>0</v>
      </c>
      <c r="N286" s="275">
        <f>SUM(Daman:Diu!N286)</f>
        <v>0</v>
      </c>
      <c r="O286" s="392"/>
      <c r="P286" s="277">
        <f>SUM(Daman:Diu!P286)</f>
        <v>1346</v>
      </c>
      <c r="Q286" s="270">
        <f>SUM(Daman:Diu!Q286)</f>
        <v>16.346000000000004</v>
      </c>
      <c r="R286" s="272">
        <f>SUM(Daman:Diu!R286)</f>
        <v>1346</v>
      </c>
      <c r="S286" s="273">
        <f>SUM(Daman:Diu!S286)</f>
        <v>17.547999999999998</v>
      </c>
      <c r="T286" s="274">
        <f>SUM(Daman:Diu!T286)</f>
        <v>0</v>
      </c>
      <c r="U286" s="275">
        <f>SUM(Daman:Diu!U286)</f>
        <v>1.202</v>
      </c>
      <c r="V286" s="274">
        <f>SUM(Daman:Diu!V286)</f>
        <v>0</v>
      </c>
      <c r="W286" s="275">
        <f>SUM(Daman:Diu!W286)</f>
        <v>0</v>
      </c>
      <c r="X286" s="392"/>
      <c r="Y286" s="274">
        <f>SUM(Daman:Diu!Y286)</f>
        <v>1327</v>
      </c>
      <c r="Z286" s="275">
        <f>SUM(Daman:Diu!Z286)</f>
        <v>11.742000000000001</v>
      </c>
      <c r="AA286" s="274">
        <f>SUM(Daman:Diu!AA286)</f>
        <v>1327</v>
      </c>
      <c r="AB286" s="275">
        <f>SUM(Daman:Diu!AB286)</f>
        <v>12.944000000000001</v>
      </c>
      <c r="AC286" s="306"/>
      <c r="AD286" s="495">
        <f>SUM(Daman:Diu!AB286)</f>
        <v>12.944000000000001</v>
      </c>
      <c r="AE286" s="504">
        <f t="shared" si="24"/>
        <v>12.944000000000001</v>
      </c>
      <c r="AF286" s="504">
        <f t="shared" si="25"/>
        <v>0</v>
      </c>
    </row>
    <row r="287" spans="1:32" ht="28.5">
      <c r="A287" s="3">
        <v>12</v>
      </c>
      <c r="B287" s="1" t="s">
        <v>187</v>
      </c>
      <c r="C287" s="493">
        <f>SUM(Daman:Diu!C287)</f>
        <v>0</v>
      </c>
      <c r="D287" s="20">
        <f>SUM(Daman:Diu!D287)</f>
        <v>0</v>
      </c>
      <c r="E287" s="493">
        <f>SUM(Daman:Diu!E287)</f>
        <v>0</v>
      </c>
      <c r="F287" s="20">
        <f>SUM(Daman:Diu!F287)</f>
        <v>0</v>
      </c>
      <c r="G287" s="240"/>
      <c r="H287" s="399"/>
      <c r="I287" s="4">
        <f>SUM(Daman:Diu!I287)</f>
        <v>0</v>
      </c>
      <c r="J287" s="20">
        <f>SUM(Daman:Diu!J287)</f>
        <v>0</v>
      </c>
      <c r="K287" s="4">
        <f>SUM(Daman:Diu!K287)</f>
        <v>0</v>
      </c>
      <c r="L287" s="238">
        <f>SUM(Daman:Diu!L287)</f>
        <v>0</v>
      </c>
      <c r="M287" s="4">
        <f>SUM(Daman:Diu!M287)</f>
        <v>0</v>
      </c>
      <c r="N287" s="238">
        <f>SUM(Daman:Diu!N287)</f>
        <v>0</v>
      </c>
      <c r="O287" s="378"/>
      <c r="P287" s="195">
        <f>SUM(Daman:Diu!P287)</f>
        <v>0</v>
      </c>
      <c r="Q287" s="262">
        <f>SUM(Daman:Diu!Q287)</f>
        <v>0</v>
      </c>
      <c r="R287" s="5">
        <f>SUM(Daman:Diu!R287)</f>
        <v>0</v>
      </c>
      <c r="S287" s="20">
        <f>SUM(Daman:Diu!S287)</f>
        <v>0</v>
      </c>
      <c r="T287" s="4">
        <f>SUM(Daman:Diu!T287)</f>
        <v>0</v>
      </c>
      <c r="U287" s="238">
        <f>SUM(Daman:Diu!U287)</f>
        <v>0</v>
      </c>
      <c r="V287" s="4">
        <f>SUM(Daman:Diu!V287)</f>
        <v>0</v>
      </c>
      <c r="W287" s="238">
        <f>SUM(Daman:Diu!W287)</f>
        <v>0</v>
      </c>
      <c r="X287" s="378"/>
      <c r="Y287" s="4">
        <f>SUM(Daman:Diu!Y287)</f>
        <v>0</v>
      </c>
      <c r="Z287" s="238">
        <f>SUM(Daman:Diu!Z287)</f>
        <v>0</v>
      </c>
      <c r="AA287" s="4">
        <f>SUM(Daman:Diu!AA287)</f>
        <v>0</v>
      </c>
      <c r="AB287" s="238">
        <f>SUM(Daman:Diu!AB287)</f>
        <v>0</v>
      </c>
      <c r="AC287" s="1"/>
      <c r="AD287" s="495">
        <f>SUM(Daman:Diu!AB287)</f>
        <v>0</v>
      </c>
      <c r="AE287" s="504">
        <f t="shared" si="24"/>
        <v>0</v>
      </c>
      <c r="AF287" s="504">
        <f t="shared" si="25"/>
        <v>0</v>
      </c>
    </row>
    <row r="288" spans="1:32">
      <c r="A288" s="32">
        <v>12.01</v>
      </c>
      <c r="B288" s="1" t="s">
        <v>188</v>
      </c>
      <c r="C288" s="493">
        <f>SUM(Daman:Diu!C288)</f>
        <v>0</v>
      </c>
      <c r="D288" s="20">
        <f>SUM(Daman:Diu!D288)</f>
        <v>0</v>
      </c>
      <c r="E288" s="493">
        <f>SUM(Daman:Diu!E288)</f>
        <v>0</v>
      </c>
      <c r="F288" s="20">
        <f>SUM(Daman:Diu!F288)</f>
        <v>0</v>
      </c>
      <c r="G288" s="240"/>
      <c r="H288" s="399"/>
      <c r="I288" s="4">
        <f>SUM(Daman:Diu!I288)</f>
        <v>0</v>
      </c>
      <c r="J288" s="20">
        <f>SUM(Daman:Diu!J288)</f>
        <v>0</v>
      </c>
      <c r="K288" s="4">
        <f>SUM(Daman:Diu!K288)</f>
        <v>0</v>
      </c>
      <c r="L288" s="238">
        <f>SUM(Daman:Diu!L288)</f>
        <v>0</v>
      </c>
      <c r="M288" s="4">
        <f>SUM(Daman:Diu!M288)</f>
        <v>0</v>
      </c>
      <c r="N288" s="238">
        <f>SUM(Daman:Diu!N288)</f>
        <v>0</v>
      </c>
      <c r="O288" s="378"/>
      <c r="P288" s="195">
        <f>SUM(Daman:Diu!P288)</f>
        <v>0</v>
      </c>
      <c r="Q288" s="262">
        <f>SUM(Daman:Diu!Q288)</f>
        <v>0</v>
      </c>
      <c r="R288" s="5">
        <f>SUM(Daman:Diu!R288)</f>
        <v>0</v>
      </c>
      <c r="S288" s="20">
        <f>SUM(Daman:Diu!S288)</f>
        <v>0</v>
      </c>
      <c r="T288" s="4">
        <f>SUM(Daman:Diu!T288)</f>
        <v>0</v>
      </c>
      <c r="U288" s="238">
        <f>SUM(Daman:Diu!U288)</f>
        <v>0</v>
      </c>
      <c r="V288" s="4">
        <f>SUM(Daman:Diu!V288)</f>
        <v>0</v>
      </c>
      <c r="W288" s="238">
        <f>SUM(Daman:Diu!W288)</f>
        <v>0</v>
      </c>
      <c r="X288" s="378"/>
      <c r="Y288" s="4">
        <f>SUM(Daman:Diu!Y288)</f>
        <v>0</v>
      </c>
      <c r="Z288" s="238">
        <f>SUM(Daman:Diu!Z288)</f>
        <v>0</v>
      </c>
      <c r="AA288" s="4">
        <f>SUM(Daman:Diu!AA288)</f>
        <v>0</v>
      </c>
      <c r="AB288" s="238">
        <f>SUM(Daman:Diu!AB288)</f>
        <v>0</v>
      </c>
      <c r="AC288" s="1"/>
      <c r="AD288" s="495">
        <f>SUM(Daman:Diu!AB288)</f>
        <v>0</v>
      </c>
      <c r="AE288" s="504">
        <f t="shared" si="24"/>
        <v>0</v>
      </c>
      <c r="AF288" s="504">
        <f t="shared" si="25"/>
        <v>0</v>
      </c>
    </row>
    <row r="289" spans="1:32" s="505" customFormat="1" ht="28.5" customHeight="1">
      <c r="A289" s="497"/>
      <c r="B289" s="532" t="s">
        <v>189</v>
      </c>
      <c r="C289" s="498">
        <f>SUM(Daman:Diu!C289)</f>
        <v>7</v>
      </c>
      <c r="D289" s="499">
        <f>SUM(Daman:Diu!D289)</f>
        <v>22.176000000000002</v>
      </c>
      <c r="E289" s="498">
        <f>SUM(Daman:Diu!E289)</f>
        <v>7</v>
      </c>
      <c r="F289" s="499">
        <f>SUM(Daman:Diu!F289)</f>
        <v>7.25</v>
      </c>
      <c r="G289" s="500">
        <f t="shared" ref="G289:H300" si="38">E289/C289%</f>
        <v>99.999999999999986</v>
      </c>
      <c r="H289" s="497">
        <f t="shared" si="38"/>
        <v>32.693001443001442</v>
      </c>
      <c r="I289" s="473">
        <f>SUM(Daman:Diu!I289)</f>
        <v>0</v>
      </c>
      <c r="J289" s="499">
        <f>SUM(Daman:Diu!J289)</f>
        <v>14.926</v>
      </c>
      <c r="K289" s="473">
        <f>SUM(Daman:Diu!K289)</f>
        <v>5</v>
      </c>
      <c r="L289" s="501">
        <f>SUM(Daman:Diu!L289)</f>
        <v>10.186</v>
      </c>
      <c r="M289" s="473">
        <f>SUM(Daman:Diu!M289)</f>
        <v>0</v>
      </c>
      <c r="N289" s="501">
        <f>SUM(Daman:Diu!N289)</f>
        <v>0</v>
      </c>
      <c r="O289" s="502">
        <f>30360/100000</f>
        <v>0.30359999999999998</v>
      </c>
      <c r="P289" s="503">
        <f>SUM(Daman:Diu!P289)</f>
        <v>7</v>
      </c>
      <c r="Q289" s="497">
        <f>SUM(Daman:Diu!Q289)</f>
        <v>25.502399999999998</v>
      </c>
      <c r="R289" s="498">
        <f>SUM(Daman:Diu!R289)</f>
        <v>7</v>
      </c>
      <c r="S289" s="499">
        <f>SUM(Daman:Diu!S289)</f>
        <v>35.688399999999994</v>
      </c>
      <c r="T289" s="473">
        <f>SUM(Daman:Diu!T289)</f>
        <v>0</v>
      </c>
      <c r="U289" s="501">
        <f>SUM(Daman:Diu!U289)</f>
        <v>10.186</v>
      </c>
      <c r="V289" s="473">
        <f>SUM(Daman:Diu!V289)</f>
        <v>0</v>
      </c>
      <c r="W289" s="501">
        <f>SUM(Daman:Diu!W289)</f>
        <v>0</v>
      </c>
      <c r="X289" s="502">
        <v>0.29039999999999999</v>
      </c>
      <c r="Y289" s="473">
        <f>SUM(Daman:Diu!Y289)</f>
        <v>7</v>
      </c>
      <c r="Z289" s="501">
        <f>SUM(Daman:Diu!Z289)</f>
        <v>24.393599999999999</v>
      </c>
      <c r="AA289" s="473">
        <f>SUM(Daman:Diu!AA289)</f>
        <v>7</v>
      </c>
      <c r="AB289" s="501">
        <f>SUM(Daman:Diu!AB289)</f>
        <v>34.579599999999999</v>
      </c>
      <c r="AC289" s="594" t="s">
        <v>317</v>
      </c>
      <c r="AD289" s="504">
        <f>SUM(Daman:Diu!AB289)</f>
        <v>34.579599999999999</v>
      </c>
      <c r="AE289" s="504">
        <f t="shared" si="24"/>
        <v>34.579599999999999</v>
      </c>
      <c r="AF289" s="504">
        <f t="shared" si="25"/>
        <v>0</v>
      </c>
    </row>
    <row r="290" spans="1:32" s="523" customFormat="1">
      <c r="A290" s="497"/>
      <c r="B290" s="532" t="s">
        <v>190</v>
      </c>
      <c r="C290" s="498">
        <f>SUM(Daman:Diu!C290)</f>
        <v>2</v>
      </c>
      <c r="D290" s="499">
        <f>SUM(Daman:Diu!D290)</f>
        <v>4.2</v>
      </c>
      <c r="E290" s="498">
        <f>SUM(Daman:Diu!E290)</f>
        <v>2</v>
      </c>
      <c r="F290" s="499">
        <f>SUM(Daman:Diu!F290)</f>
        <v>2.5</v>
      </c>
      <c r="G290" s="500">
        <f t="shared" si="38"/>
        <v>100</v>
      </c>
      <c r="H290" s="497">
        <f t="shared" si="38"/>
        <v>59.523809523809518</v>
      </c>
      <c r="I290" s="473">
        <f>SUM(Daman:Diu!I290)</f>
        <v>0</v>
      </c>
      <c r="J290" s="499">
        <f>SUM(Daman:Diu!J290)</f>
        <v>1.7000000000000002</v>
      </c>
      <c r="K290" s="473">
        <f>SUM(Daman:Diu!K290)</f>
        <v>0</v>
      </c>
      <c r="L290" s="501">
        <f>SUM(Daman:Diu!L290)</f>
        <v>1.7000000000000002</v>
      </c>
      <c r="M290" s="473">
        <f>SUM(Daman:Diu!M290)</f>
        <v>0</v>
      </c>
      <c r="N290" s="501">
        <f>SUM(Daman:Diu!N290)</f>
        <v>0</v>
      </c>
      <c r="O290" s="502">
        <f>19000/100000</f>
        <v>0.19</v>
      </c>
      <c r="P290" s="503">
        <f>SUM(Daman:Diu!P290)</f>
        <v>4</v>
      </c>
      <c r="Q290" s="497">
        <f>SUM(Daman:Diu!Q290)</f>
        <v>9.120000000000001</v>
      </c>
      <c r="R290" s="498">
        <f>SUM(Daman:Diu!R290)</f>
        <v>4</v>
      </c>
      <c r="S290" s="499">
        <f>SUM(Daman:Diu!S290)</f>
        <v>10.82</v>
      </c>
      <c r="T290" s="473">
        <f>SUM(Daman:Diu!T290)</f>
        <v>0</v>
      </c>
      <c r="U290" s="501">
        <f>SUM(Daman:Diu!U290)</f>
        <v>1.7000000000000002</v>
      </c>
      <c r="V290" s="473">
        <f>SUM(Daman:Diu!V290)</f>
        <v>0</v>
      </c>
      <c r="W290" s="501">
        <f>SUM(Daman:Diu!W290)</f>
        <v>0</v>
      </c>
      <c r="X290" s="502">
        <v>0.1515</v>
      </c>
      <c r="Y290" s="473">
        <f>SUM(Daman:Diu!Y290)</f>
        <v>2</v>
      </c>
      <c r="Z290" s="501">
        <f>SUM(Daman:Diu!Z290)</f>
        <v>3.6360000000000001</v>
      </c>
      <c r="AA290" s="473">
        <f>SUM(Daman:Diu!AA290)</f>
        <v>2</v>
      </c>
      <c r="AB290" s="501">
        <f>SUM(Daman:Diu!AB290)</f>
        <v>5.3360000000000003</v>
      </c>
      <c r="AC290" s="600"/>
      <c r="AD290" s="504">
        <f>SUM(Daman:Diu!AB290)</f>
        <v>5.3360000000000003</v>
      </c>
      <c r="AE290" s="504">
        <f t="shared" si="24"/>
        <v>5.3360000000000003</v>
      </c>
      <c r="AF290" s="504">
        <f t="shared" si="25"/>
        <v>0</v>
      </c>
    </row>
    <row r="291" spans="1:32" s="505" customFormat="1">
      <c r="A291" s="497"/>
      <c r="B291" s="532" t="s">
        <v>191</v>
      </c>
      <c r="C291" s="498">
        <f>SUM(Daman:Diu!C291)</f>
        <v>2</v>
      </c>
      <c r="D291" s="499">
        <f>SUM(Daman:Diu!D291)</f>
        <v>4.2219999999999995</v>
      </c>
      <c r="E291" s="498">
        <f>SUM(Daman:Diu!E291)</f>
        <v>2</v>
      </c>
      <c r="F291" s="499">
        <f>SUM(Daman:Diu!F291)</f>
        <v>0.76</v>
      </c>
      <c r="G291" s="500">
        <f t="shared" si="38"/>
        <v>100</v>
      </c>
      <c r="H291" s="497">
        <f t="shared" si="38"/>
        <v>18.000947418285175</v>
      </c>
      <c r="I291" s="473">
        <f>SUM(Daman:Diu!I291)</f>
        <v>0</v>
      </c>
      <c r="J291" s="499">
        <f>SUM(Daman:Diu!J291)</f>
        <v>3.4620000000000002</v>
      </c>
      <c r="K291" s="473">
        <f>SUM(Daman:Diu!K291)</f>
        <v>0</v>
      </c>
      <c r="L291" s="501">
        <f>SUM(Daman:Diu!L291)</f>
        <v>2.6539999999999999</v>
      </c>
      <c r="M291" s="473">
        <f>SUM(Daman:Diu!M291)</f>
        <v>0</v>
      </c>
      <c r="N291" s="501">
        <f>SUM(Daman:Diu!N291)</f>
        <v>0</v>
      </c>
      <c r="O291" s="502">
        <f>20250/100000</f>
        <v>0.20250000000000001</v>
      </c>
      <c r="P291" s="503">
        <f>SUM(Daman:Diu!P291)</f>
        <v>2</v>
      </c>
      <c r="Q291" s="497">
        <f>SUM(Daman:Diu!Q291)</f>
        <v>4.8600000000000003</v>
      </c>
      <c r="R291" s="498">
        <f>SUM(Daman:Diu!R291)</f>
        <v>2</v>
      </c>
      <c r="S291" s="499">
        <f>SUM(Daman:Diu!S291)</f>
        <v>7.5140000000000011</v>
      </c>
      <c r="T291" s="473">
        <f>SUM(Daman:Diu!T291)</f>
        <v>0</v>
      </c>
      <c r="U291" s="501">
        <f>SUM(Daman:Diu!U291)</f>
        <v>2.6539999999999999</v>
      </c>
      <c r="V291" s="473">
        <f>SUM(Daman:Diu!V291)</f>
        <v>0</v>
      </c>
      <c r="W291" s="501">
        <f>SUM(Daman:Diu!W291)</f>
        <v>0</v>
      </c>
      <c r="X291" s="502">
        <v>0.19359999999999999</v>
      </c>
      <c r="Y291" s="473">
        <f>SUM(Daman:Diu!Y291)</f>
        <v>2</v>
      </c>
      <c r="Z291" s="501">
        <f>SUM(Daman:Diu!Z291)</f>
        <v>4.6463999999999999</v>
      </c>
      <c r="AA291" s="473">
        <f>SUM(Daman:Diu!AA291)</f>
        <v>2</v>
      </c>
      <c r="AB291" s="501">
        <f>SUM(Daman:Diu!AB291)</f>
        <v>7.3003999999999998</v>
      </c>
      <c r="AC291" s="595"/>
      <c r="AD291" s="504">
        <f>SUM(Daman:Diu!AB291)</f>
        <v>7.3003999999999998</v>
      </c>
      <c r="AE291" s="504">
        <f t="shared" si="24"/>
        <v>7.3003999999999998</v>
      </c>
      <c r="AF291" s="504">
        <f t="shared" si="25"/>
        <v>0</v>
      </c>
    </row>
    <row r="292" spans="1:32" s="505" customFormat="1" ht="28.5">
      <c r="A292" s="497"/>
      <c r="B292" s="532" t="s">
        <v>192</v>
      </c>
      <c r="C292" s="498">
        <f>SUM(Daman:Diu!C292)</f>
        <v>0</v>
      </c>
      <c r="D292" s="499">
        <f>SUM(Daman:Diu!D292)</f>
        <v>0</v>
      </c>
      <c r="E292" s="498">
        <f>SUM(Daman:Diu!E292)</f>
        <v>0</v>
      </c>
      <c r="F292" s="499">
        <f>SUM(Daman:Diu!F292)</f>
        <v>0</v>
      </c>
      <c r="G292" s="500" t="e">
        <f t="shared" si="38"/>
        <v>#DIV/0!</v>
      </c>
      <c r="H292" s="497" t="e">
        <f t="shared" si="38"/>
        <v>#DIV/0!</v>
      </c>
      <c r="I292" s="473">
        <f>SUM(Daman:Diu!I292)</f>
        <v>0</v>
      </c>
      <c r="J292" s="499">
        <f>SUM(Daman:Diu!J292)</f>
        <v>0</v>
      </c>
      <c r="K292" s="473">
        <f>SUM(Daman:Diu!K292)</f>
        <v>0</v>
      </c>
      <c r="L292" s="501">
        <f>SUM(Daman:Diu!L292)</f>
        <v>0</v>
      </c>
      <c r="M292" s="473">
        <f>SUM(Daman:Diu!M292)</f>
        <v>0</v>
      </c>
      <c r="N292" s="501">
        <f>SUM(Daman:Diu!N292)</f>
        <v>0</v>
      </c>
      <c r="O292" s="502">
        <f>16450/100000</f>
        <v>0.16450000000000001</v>
      </c>
      <c r="P292" s="503">
        <f>SUM(Daman:Diu!P292)</f>
        <v>2</v>
      </c>
      <c r="Q292" s="497">
        <f>SUM(Daman:Diu!Q292)</f>
        <v>3.9480000000000004</v>
      </c>
      <c r="R292" s="498">
        <f>SUM(Daman:Diu!R292)</f>
        <v>2</v>
      </c>
      <c r="S292" s="499">
        <f>SUM(Daman:Diu!S292)</f>
        <v>3.9480000000000004</v>
      </c>
      <c r="T292" s="473">
        <f>SUM(Daman:Diu!T292)</f>
        <v>0</v>
      </c>
      <c r="U292" s="501">
        <f>SUM(Daman:Diu!U292)</f>
        <v>0</v>
      </c>
      <c r="V292" s="473">
        <f>SUM(Daman:Diu!V292)</f>
        <v>0</v>
      </c>
      <c r="W292" s="501">
        <f>SUM(Daman:Diu!W292)</f>
        <v>0</v>
      </c>
      <c r="X292" s="502">
        <f>16450/100000</f>
        <v>0.16450000000000001</v>
      </c>
      <c r="Y292" s="473">
        <f>SUM(Daman:Diu!Y292)</f>
        <v>0</v>
      </c>
      <c r="Z292" s="501">
        <f>SUM(Daman:Diu!Z292)</f>
        <v>0</v>
      </c>
      <c r="AA292" s="473">
        <f>SUM(Daman:Diu!AA292)</f>
        <v>0</v>
      </c>
      <c r="AB292" s="501">
        <f>SUM(Daman:Diu!AB292)</f>
        <v>0</v>
      </c>
      <c r="AC292" s="533" t="s">
        <v>412</v>
      </c>
      <c r="AD292" s="504">
        <f>SUM(Daman:Diu!AB292)</f>
        <v>0</v>
      </c>
      <c r="AE292" s="504">
        <f t="shared" si="24"/>
        <v>0</v>
      </c>
      <c r="AF292" s="504">
        <f t="shared" si="25"/>
        <v>0</v>
      </c>
    </row>
    <row r="293" spans="1:32" s="505" customFormat="1" ht="28.5">
      <c r="A293" s="497"/>
      <c r="B293" s="532" t="s">
        <v>193</v>
      </c>
      <c r="C293" s="498">
        <f>SUM(Daman:Diu!C293)</f>
        <v>2</v>
      </c>
      <c r="D293" s="499">
        <f>SUM(Daman:Diu!D293)</f>
        <v>3.6980000000000004</v>
      </c>
      <c r="E293" s="498">
        <f>SUM(Daman:Diu!E293)</f>
        <v>2</v>
      </c>
      <c r="F293" s="499">
        <f>SUM(Daman:Diu!F293)</f>
        <v>1.83</v>
      </c>
      <c r="G293" s="500">
        <f t="shared" si="38"/>
        <v>100</v>
      </c>
      <c r="H293" s="497">
        <f t="shared" si="38"/>
        <v>49.486208761492691</v>
      </c>
      <c r="I293" s="473">
        <f>SUM(Daman:Diu!I293)</f>
        <v>0</v>
      </c>
      <c r="J293" s="499">
        <f>SUM(Daman:Diu!J293)</f>
        <v>1.8680000000000003</v>
      </c>
      <c r="K293" s="473">
        <f>SUM(Daman:Diu!K293)</f>
        <v>0</v>
      </c>
      <c r="L293" s="501">
        <f>SUM(Daman:Diu!L293)</f>
        <v>1.8680000000000003</v>
      </c>
      <c r="M293" s="473">
        <f>SUM(Daman:Diu!M293)</f>
        <v>0</v>
      </c>
      <c r="N293" s="501">
        <f>SUM(Daman:Diu!N293)</f>
        <v>0</v>
      </c>
      <c r="O293" s="534">
        <f>17700/100000</f>
        <v>0.17699999999999999</v>
      </c>
      <c r="P293" s="503">
        <f>SUM(Daman:Diu!P293)</f>
        <v>2</v>
      </c>
      <c r="Q293" s="497">
        <f>SUM(Daman:Diu!Q293)</f>
        <v>4.2479999999999993</v>
      </c>
      <c r="R293" s="498">
        <f>SUM(Daman:Diu!R293)</f>
        <v>2</v>
      </c>
      <c r="S293" s="499">
        <f>SUM(Daman:Diu!S293)</f>
        <v>6.1159999999999997</v>
      </c>
      <c r="T293" s="473">
        <f>SUM(Daman:Diu!T293)</f>
        <v>0</v>
      </c>
      <c r="U293" s="501">
        <f>SUM(Daman:Diu!U293)</f>
        <v>1.8680000000000003</v>
      </c>
      <c r="V293" s="473">
        <f>SUM(Daman:Diu!V293)</f>
        <v>0</v>
      </c>
      <c r="W293" s="501">
        <f>SUM(Daman:Diu!W293)</f>
        <v>0</v>
      </c>
      <c r="X293" s="534">
        <v>0.1694</v>
      </c>
      <c r="Y293" s="473">
        <f>SUM(Daman:Diu!Y293)</f>
        <v>2</v>
      </c>
      <c r="Z293" s="501">
        <f>SUM(Daman:Diu!Z293)</f>
        <v>4.0655999999999999</v>
      </c>
      <c r="AA293" s="473">
        <f>SUM(Daman:Diu!AA293)</f>
        <v>2</v>
      </c>
      <c r="AB293" s="501">
        <f>SUM(Daman:Diu!AB293)</f>
        <v>5.9336000000000002</v>
      </c>
      <c r="AC293" s="473" t="s">
        <v>317</v>
      </c>
      <c r="AD293" s="504">
        <f>SUM(Daman:Diu!AB293)</f>
        <v>5.9336000000000002</v>
      </c>
      <c r="AE293" s="504">
        <f t="shared" si="24"/>
        <v>5.9336000000000002</v>
      </c>
      <c r="AF293" s="504">
        <f t="shared" si="25"/>
        <v>0</v>
      </c>
    </row>
    <row r="294" spans="1:32" s="505" customFormat="1">
      <c r="A294" s="497">
        <v>12.02</v>
      </c>
      <c r="B294" s="532" t="s">
        <v>194</v>
      </c>
      <c r="C294" s="498">
        <f>SUM(Daman:Diu!C294)</f>
        <v>0</v>
      </c>
      <c r="D294" s="499">
        <f>SUM(Daman:Diu!D294)</f>
        <v>0</v>
      </c>
      <c r="E294" s="498">
        <f>SUM(Daman:Diu!E294)</f>
        <v>0</v>
      </c>
      <c r="F294" s="499">
        <f>SUM(Daman:Diu!F294)</f>
        <v>0</v>
      </c>
      <c r="G294" s="500" t="e">
        <f t="shared" si="38"/>
        <v>#DIV/0!</v>
      </c>
      <c r="H294" s="497" t="e">
        <f t="shared" si="38"/>
        <v>#DIV/0!</v>
      </c>
      <c r="I294" s="473">
        <f>SUM(Daman:Diu!I294)</f>
        <v>0</v>
      </c>
      <c r="J294" s="499">
        <f>SUM(Daman:Diu!J294)</f>
        <v>0</v>
      </c>
      <c r="K294" s="473">
        <f>SUM(Daman:Diu!K294)</f>
        <v>0</v>
      </c>
      <c r="L294" s="501">
        <f>SUM(Daman:Diu!L294)</f>
        <v>0</v>
      </c>
      <c r="M294" s="473">
        <f>SUM(Daman:Diu!M294)</f>
        <v>0</v>
      </c>
      <c r="N294" s="501">
        <f>SUM(Daman:Diu!N294)</f>
        <v>0</v>
      </c>
      <c r="O294" s="502">
        <v>1</v>
      </c>
      <c r="P294" s="503">
        <f>SUM(Daman:Diu!P294)</f>
        <v>2</v>
      </c>
      <c r="Q294" s="497">
        <f>SUM(Daman:Diu!Q294)</f>
        <v>2</v>
      </c>
      <c r="R294" s="498">
        <f>SUM(Daman:Diu!R294)</f>
        <v>2</v>
      </c>
      <c r="S294" s="499">
        <f>SUM(Daman:Diu!S294)</f>
        <v>2</v>
      </c>
      <c r="T294" s="473">
        <f>SUM(Daman:Diu!T294)</f>
        <v>0</v>
      </c>
      <c r="U294" s="501">
        <f>SUM(Daman:Diu!U294)</f>
        <v>0</v>
      </c>
      <c r="V294" s="473">
        <f>SUM(Daman:Diu!V294)</f>
        <v>0</v>
      </c>
      <c r="W294" s="501">
        <f>SUM(Daman:Diu!W294)</f>
        <v>0</v>
      </c>
      <c r="X294" s="502">
        <v>1</v>
      </c>
      <c r="Y294" s="473">
        <f>SUM(Daman:Diu!Y294)</f>
        <v>0</v>
      </c>
      <c r="Z294" s="501">
        <f>SUM(Daman:Diu!Z294)</f>
        <v>0</v>
      </c>
      <c r="AA294" s="473">
        <f>SUM(Daman:Diu!AA294)</f>
        <v>0</v>
      </c>
      <c r="AB294" s="501">
        <f>SUM(Daman:Diu!AB294)</f>
        <v>0</v>
      </c>
      <c r="AC294" s="594" t="s">
        <v>412</v>
      </c>
      <c r="AD294" s="504">
        <f>SUM(Daman:Diu!AB294)</f>
        <v>0</v>
      </c>
      <c r="AE294" s="504">
        <f t="shared" si="24"/>
        <v>0</v>
      </c>
      <c r="AF294" s="504">
        <f t="shared" si="25"/>
        <v>0</v>
      </c>
    </row>
    <row r="295" spans="1:32" s="505" customFormat="1">
      <c r="A295" s="497">
        <f>+A294+0.01</f>
        <v>12.03</v>
      </c>
      <c r="B295" s="532" t="s">
        <v>285</v>
      </c>
      <c r="C295" s="498">
        <f>SUM(Daman:Diu!C295)</f>
        <v>0</v>
      </c>
      <c r="D295" s="499">
        <f>SUM(Daman:Diu!D295)</f>
        <v>0</v>
      </c>
      <c r="E295" s="498">
        <f>SUM(Daman:Diu!E295)</f>
        <v>0</v>
      </c>
      <c r="F295" s="499">
        <f>SUM(Daman:Diu!F295)</f>
        <v>0</v>
      </c>
      <c r="G295" s="500" t="e">
        <f t="shared" si="38"/>
        <v>#DIV/0!</v>
      </c>
      <c r="H295" s="497" t="e">
        <f t="shared" si="38"/>
        <v>#DIV/0!</v>
      </c>
      <c r="I295" s="473">
        <f>SUM(Daman:Diu!I295)</f>
        <v>0</v>
      </c>
      <c r="J295" s="499">
        <f>SUM(Daman:Diu!J295)</f>
        <v>0</v>
      </c>
      <c r="K295" s="473">
        <f>SUM(Daman:Diu!K295)</f>
        <v>0</v>
      </c>
      <c r="L295" s="501">
        <f>SUM(Daman:Diu!L295)</f>
        <v>0</v>
      </c>
      <c r="M295" s="473">
        <f>SUM(Daman:Diu!M295)</f>
        <v>0</v>
      </c>
      <c r="N295" s="501">
        <f>SUM(Daman:Diu!N295)</f>
        <v>0</v>
      </c>
      <c r="O295" s="502">
        <v>1</v>
      </c>
      <c r="P295" s="503">
        <f>SUM(Daman:Diu!P295)</f>
        <v>2</v>
      </c>
      <c r="Q295" s="497">
        <f>SUM(Daman:Diu!Q295)</f>
        <v>2</v>
      </c>
      <c r="R295" s="498">
        <f>SUM(Daman:Diu!R295)</f>
        <v>2</v>
      </c>
      <c r="S295" s="499">
        <f>SUM(Daman:Diu!S295)</f>
        <v>2</v>
      </c>
      <c r="T295" s="473">
        <f>SUM(Daman:Diu!T295)</f>
        <v>0</v>
      </c>
      <c r="U295" s="501">
        <f>SUM(Daman:Diu!U295)</f>
        <v>0</v>
      </c>
      <c r="V295" s="473">
        <f>SUM(Daman:Diu!V295)</f>
        <v>0</v>
      </c>
      <c r="W295" s="501">
        <f>SUM(Daman:Diu!W295)</f>
        <v>0</v>
      </c>
      <c r="X295" s="502">
        <v>1</v>
      </c>
      <c r="Y295" s="473">
        <f>SUM(Daman:Diu!Y295)</f>
        <v>0</v>
      </c>
      <c r="Z295" s="501">
        <f>SUM(Daman:Diu!Z295)</f>
        <v>0</v>
      </c>
      <c r="AA295" s="473">
        <f>SUM(Daman:Diu!AA295)</f>
        <v>0</v>
      </c>
      <c r="AB295" s="501">
        <f>SUM(Daman:Diu!AB295)</f>
        <v>0</v>
      </c>
      <c r="AC295" s="595"/>
      <c r="AD295" s="504">
        <f>SUM(Daman:Diu!AB295)</f>
        <v>0</v>
      </c>
      <c r="AE295" s="504">
        <f t="shared" si="24"/>
        <v>0</v>
      </c>
      <c r="AF295" s="504">
        <f t="shared" si="25"/>
        <v>0</v>
      </c>
    </row>
    <row r="296" spans="1:32" s="505" customFormat="1" ht="28.5" customHeight="1">
      <c r="A296" s="497">
        <f t="shared" ref="A296:A299" si="39">+A295+0.01</f>
        <v>12.04</v>
      </c>
      <c r="B296" s="473" t="s">
        <v>195</v>
      </c>
      <c r="C296" s="498">
        <f>SUM(Daman:Diu!C296)</f>
        <v>2</v>
      </c>
      <c r="D296" s="499">
        <f>SUM(Daman:Diu!D296)</f>
        <v>1</v>
      </c>
      <c r="E296" s="498">
        <f>SUM(Daman:Diu!E296)</f>
        <v>1</v>
      </c>
      <c r="F296" s="499">
        <f>SUM(Daman:Diu!F296)</f>
        <v>0</v>
      </c>
      <c r="G296" s="500">
        <f t="shared" si="38"/>
        <v>50</v>
      </c>
      <c r="H296" s="497">
        <f t="shared" si="38"/>
        <v>0</v>
      </c>
      <c r="I296" s="473">
        <f>SUM(Daman:Diu!I296)</f>
        <v>1</v>
      </c>
      <c r="J296" s="499">
        <f>SUM(Daman:Diu!J296)</f>
        <v>1</v>
      </c>
      <c r="K296" s="473">
        <f>SUM(Daman:Diu!K296)</f>
        <v>0</v>
      </c>
      <c r="L296" s="501">
        <f>SUM(Daman:Diu!L296)</f>
        <v>0</v>
      </c>
      <c r="M296" s="473">
        <f>SUM(Daman:Diu!M296)</f>
        <v>0</v>
      </c>
      <c r="N296" s="501">
        <f>SUM(Daman:Diu!N296)</f>
        <v>0</v>
      </c>
      <c r="O296" s="502">
        <v>0.5</v>
      </c>
      <c r="P296" s="503">
        <f>SUM(Daman:Diu!P296)</f>
        <v>2</v>
      </c>
      <c r="Q296" s="497">
        <f>SUM(Daman:Diu!Q296)</f>
        <v>1</v>
      </c>
      <c r="R296" s="498">
        <f>SUM(Daman:Diu!R296)</f>
        <v>2</v>
      </c>
      <c r="S296" s="499">
        <f>SUM(Daman:Diu!S296)</f>
        <v>1</v>
      </c>
      <c r="T296" s="473">
        <f>SUM(Daman:Diu!T296)</f>
        <v>0</v>
      </c>
      <c r="U296" s="501">
        <f>SUM(Daman:Diu!U296)</f>
        <v>0</v>
      </c>
      <c r="V296" s="473">
        <f>SUM(Daman:Diu!V296)</f>
        <v>0</v>
      </c>
      <c r="W296" s="501">
        <f>SUM(Daman:Diu!W296)</f>
        <v>0</v>
      </c>
      <c r="X296" s="502">
        <v>0.5</v>
      </c>
      <c r="Y296" s="473">
        <f>SUM(Daman:Diu!Y296)</f>
        <v>2</v>
      </c>
      <c r="Z296" s="501">
        <f>SUM(Daman:Diu!Z296)</f>
        <v>1</v>
      </c>
      <c r="AA296" s="473">
        <f>SUM(Daman:Diu!AA296)</f>
        <v>2</v>
      </c>
      <c r="AB296" s="501">
        <f>SUM(Daman:Diu!AB296)</f>
        <v>1</v>
      </c>
      <c r="AC296" s="591" t="s">
        <v>319</v>
      </c>
      <c r="AD296" s="504">
        <f>SUM(Daman:Diu!AB296)</f>
        <v>1</v>
      </c>
      <c r="AE296" s="504">
        <f t="shared" ref="AE296:AE359" si="40">U296+Z296</f>
        <v>1</v>
      </c>
      <c r="AF296" s="504">
        <f t="shared" ref="AF296:AF359" si="41">AB296-AE296</f>
        <v>0</v>
      </c>
    </row>
    <row r="297" spans="1:32" s="505" customFormat="1">
      <c r="A297" s="497">
        <f t="shared" si="39"/>
        <v>12.049999999999999</v>
      </c>
      <c r="B297" s="532" t="s">
        <v>196</v>
      </c>
      <c r="C297" s="498">
        <f>SUM(Daman:Diu!C297)</f>
        <v>2</v>
      </c>
      <c r="D297" s="499">
        <f>SUM(Daman:Diu!D297)</f>
        <v>0.6</v>
      </c>
      <c r="E297" s="498">
        <f>SUM(Daman:Diu!E297)</f>
        <v>1</v>
      </c>
      <c r="F297" s="499">
        <f>SUM(Daman:Diu!F297)</f>
        <v>0</v>
      </c>
      <c r="G297" s="500">
        <f t="shared" si="38"/>
        <v>50</v>
      </c>
      <c r="H297" s="497">
        <f t="shared" si="38"/>
        <v>0</v>
      </c>
      <c r="I297" s="473">
        <f>SUM(Daman:Diu!I297)</f>
        <v>1</v>
      </c>
      <c r="J297" s="499">
        <f>SUM(Daman:Diu!J297)</f>
        <v>0.6</v>
      </c>
      <c r="K297" s="473">
        <f>SUM(Daman:Diu!K297)</f>
        <v>0</v>
      </c>
      <c r="L297" s="501">
        <f>SUM(Daman:Diu!L297)</f>
        <v>0</v>
      </c>
      <c r="M297" s="473">
        <f>SUM(Daman:Diu!M297)</f>
        <v>0</v>
      </c>
      <c r="N297" s="501">
        <f>SUM(Daman:Diu!N297)</f>
        <v>0</v>
      </c>
      <c r="O297" s="502">
        <v>0.3</v>
      </c>
      <c r="P297" s="503">
        <f>SUM(Daman:Diu!P297)</f>
        <v>2</v>
      </c>
      <c r="Q297" s="497">
        <f>SUM(Daman:Diu!Q297)</f>
        <v>0.6</v>
      </c>
      <c r="R297" s="498">
        <f>SUM(Daman:Diu!R297)</f>
        <v>2</v>
      </c>
      <c r="S297" s="499">
        <f>SUM(Daman:Diu!S297)</f>
        <v>0.6</v>
      </c>
      <c r="T297" s="473">
        <f>SUM(Daman:Diu!T297)</f>
        <v>0</v>
      </c>
      <c r="U297" s="501">
        <f>SUM(Daman:Diu!U297)</f>
        <v>0</v>
      </c>
      <c r="V297" s="473">
        <f>SUM(Daman:Diu!V297)</f>
        <v>0</v>
      </c>
      <c r="W297" s="501">
        <f>SUM(Daman:Diu!W297)</f>
        <v>0</v>
      </c>
      <c r="X297" s="502">
        <v>0.3</v>
      </c>
      <c r="Y297" s="473">
        <f>SUM(Daman:Diu!Y297)</f>
        <v>2</v>
      </c>
      <c r="Z297" s="501">
        <f>SUM(Daman:Diu!Z297)</f>
        <v>0.6</v>
      </c>
      <c r="AA297" s="473">
        <f>SUM(Daman:Diu!AA297)</f>
        <v>2</v>
      </c>
      <c r="AB297" s="501">
        <f>SUM(Daman:Diu!AB297)</f>
        <v>0.6</v>
      </c>
      <c r="AC297" s="593"/>
      <c r="AD297" s="504">
        <f>SUM(Daman:Diu!AB297)</f>
        <v>0.6</v>
      </c>
      <c r="AE297" s="504">
        <f t="shared" si="40"/>
        <v>0.6</v>
      </c>
      <c r="AF297" s="504">
        <f t="shared" si="41"/>
        <v>0</v>
      </c>
    </row>
    <row r="298" spans="1:32" s="505" customFormat="1">
      <c r="A298" s="497">
        <f t="shared" si="39"/>
        <v>12.059999999999999</v>
      </c>
      <c r="B298" s="532" t="s">
        <v>197</v>
      </c>
      <c r="C298" s="498">
        <f>SUM(Daman:Diu!C298)</f>
        <v>0</v>
      </c>
      <c r="D298" s="499">
        <f>SUM(Daman:Diu!D298)</f>
        <v>0</v>
      </c>
      <c r="E298" s="498">
        <f>SUM(Daman:Diu!E298)</f>
        <v>0</v>
      </c>
      <c r="F298" s="499">
        <f>SUM(Daman:Diu!F298)</f>
        <v>0</v>
      </c>
      <c r="G298" s="500" t="e">
        <f t="shared" si="38"/>
        <v>#DIV/0!</v>
      </c>
      <c r="H298" s="497" t="e">
        <f t="shared" si="38"/>
        <v>#DIV/0!</v>
      </c>
      <c r="I298" s="473">
        <f>SUM(Daman:Diu!I298)</f>
        <v>0</v>
      </c>
      <c r="J298" s="499">
        <f>SUM(Daman:Diu!J298)</f>
        <v>0</v>
      </c>
      <c r="K298" s="473">
        <f>SUM(Daman:Diu!K298)</f>
        <v>0</v>
      </c>
      <c r="L298" s="501">
        <f>SUM(Daman:Diu!L298)</f>
        <v>0</v>
      </c>
      <c r="M298" s="473">
        <f>SUM(Daman:Diu!M298)</f>
        <v>0</v>
      </c>
      <c r="N298" s="501">
        <f>SUM(Daman:Diu!N298)</f>
        <v>0</v>
      </c>
      <c r="O298" s="502">
        <v>0.1</v>
      </c>
      <c r="P298" s="503">
        <f>SUM(Daman:Diu!P298)</f>
        <v>2</v>
      </c>
      <c r="Q298" s="497">
        <f>SUM(Daman:Diu!Q298)</f>
        <v>0.2</v>
      </c>
      <c r="R298" s="498">
        <f>SUM(Daman:Diu!R298)</f>
        <v>2</v>
      </c>
      <c r="S298" s="499">
        <f>SUM(Daman:Diu!S298)</f>
        <v>0.2</v>
      </c>
      <c r="T298" s="473">
        <f>SUM(Daman:Diu!T298)</f>
        <v>0</v>
      </c>
      <c r="U298" s="501">
        <f>SUM(Daman:Diu!U298)</f>
        <v>0</v>
      </c>
      <c r="V298" s="473">
        <f>SUM(Daman:Diu!V298)</f>
        <v>0</v>
      </c>
      <c r="W298" s="501">
        <f>SUM(Daman:Diu!W298)</f>
        <v>0</v>
      </c>
      <c r="X298" s="502">
        <v>0.1</v>
      </c>
      <c r="Y298" s="473">
        <f>SUM(Daman:Diu!Y298)</f>
        <v>0</v>
      </c>
      <c r="Z298" s="501">
        <f>SUM(Daman:Diu!Z298)</f>
        <v>0</v>
      </c>
      <c r="AA298" s="473">
        <f>SUM(Daman:Diu!AA298)</f>
        <v>0</v>
      </c>
      <c r="AB298" s="501">
        <f>SUM(Daman:Diu!AB298)</f>
        <v>0</v>
      </c>
      <c r="AC298" s="594" t="s">
        <v>412</v>
      </c>
      <c r="AD298" s="504">
        <f>SUM(Daman:Diu!AB298)</f>
        <v>0</v>
      </c>
      <c r="AE298" s="504">
        <f t="shared" si="40"/>
        <v>0</v>
      </c>
      <c r="AF298" s="504">
        <f t="shared" si="41"/>
        <v>0</v>
      </c>
    </row>
    <row r="299" spans="1:32" s="505" customFormat="1">
      <c r="A299" s="497">
        <f t="shared" si="39"/>
        <v>12.069999999999999</v>
      </c>
      <c r="B299" s="535" t="s">
        <v>198</v>
      </c>
      <c r="C299" s="498">
        <f>SUM(Daman:Diu!C299)</f>
        <v>0</v>
      </c>
      <c r="D299" s="499">
        <f>SUM(Daman:Diu!D299)</f>
        <v>0</v>
      </c>
      <c r="E299" s="498">
        <f>SUM(Daman:Diu!E299)</f>
        <v>0</v>
      </c>
      <c r="F299" s="499">
        <f>SUM(Daman:Diu!F299)</f>
        <v>0</v>
      </c>
      <c r="G299" s="500" t="e">
        <f t="shared" si="38"/>
        <v>#DIV/0!</v>
      </c>
      <c r="H299" s="497" t="e">
        <f t="shared" si="38"/>
        <v>#DIV/0!</v>
      </c>
      <c r="I299" s="473">
        <f>SUM(Daman:Diu!I299)</f>
        <v>0</v>
      </c>
      <c r="J299" s="499">
        <f>SUM(Daman:Diu!J299)</f>
        <v>0</v>
      </c>
      <c r="K299" s="473">
        <f>SUM(Daman:Diu!K299)</f>
        <v>0</v>
      </c>
      <c r="L299" s="501">
        <f>SUM(Daman:Diu!L299)</f>
        <v>0</v>
      </c>
      <c r="M299" s="473">
        <f>SUM(Daman:Diu!M299)</f>
        <v>0</v>
      </c>
      <c r="N299" s="501">
        <f>SUM(Daman:Diu!N299)</f>
        <v>0</v>
      </c>
      <c r="O299" s="502">
        <v>0.1</v>
      </c>
      <c r="P299" s="503">
        <f>SUM(Daman:Diu!P299)</f>
        <v>2</v>
      </c>
      <c r="Q299" s="497">
        <f>SUM(Daman:Diu!Q299)</f>
        <v>0.2</v>
      </c>
      <c r="R299" s="498">
        <f>SUM(Daman:Diu!R299)</f>
        <v>2</v>
      </c>
      <c r="S299" s="499">
        <f>SUM(Daman:Diu!S299)</f>
        <v>0.2</v>
      </c>
      <c r="T299" s="473">
        <f>SUM(Daman:Diu!T299)</f>
        <v>0</v>
      </c>
      <c r="U299" s="501">
        <f>SUM(Daman:Diu!U299)</f>
        <v>0</v>
      </c>
      <c r="V299" s="473">
        <f>SUM(Daman:Diu!V299)</f>
        <v>0</v>
      </c>
      <c r="W299" s="501">
        <f>SUM(Daman:Diu!W299)</f>
        <v>0</v>
      </c>
      <c r="X299" s="502">
        <v>0.1</v>
      </c>
      <c r="Y299" s="473">
        <f>SUM(Daman:Diu!Y299)</f>
        <v>0</v>
      </c>
      <c r="Z299" s="501">
        <f>SUM(Daman:Diu!Z299)</f>
        <v>0</v>
      </c>
      <c r="AA299" s="473">
        <f>SUM(Daman:Diu!AA299)</f>
        <v>0</v>
      </c>
      <c r="AB299" s="501">
        <f>SUM(Daman:Diu!AB299)</f>
        <v>0</v>
      </c>
      <c r="AC299" s="595"/>
      <c r="AD299" s="504">
        <f>SUM(Daman:Diu!AB299)</f>
        <v>0</v>
      </c>
      <c r="AE299" s="504">
        <f t="shared" si="40"/>
        <v>0</v>
      </c>
      <c r="AF299" s="504">
        <f t="shared" si="41"/>
        <v>0</v>
      </c>
    </row>
    <row r="300" spans="1:32" s="278" customFormat="1">
      <c r="A300" s="270"/>
      <c r="B300" s="306" t="s">
        <v>109</v>
      </c>
      <c r="C300" s="493">
        <f>SUM(Daman:Diu!C300)</f>
        <v>17</v>
      </c>
      <c r="D300" s="20">
        <f>SUM(Daman:Diu!D300)</f>
        <v>35.896000000000001</v>
      </c>
      <c r="E300" s="493">
        <f>SUM(Daman:Diu!E300)</f>
        <v>15</v>
      </c>
      <c r="F300" s="20">
        <f>SUM(Daman:Diu!F300)</f>
        <v>12.34</v>
      </c>
      <c r="G300" s="323">
        <f t="shared" si="38"/>
        <v>88.235294117647058</v>
      </c>
      <c r="H300" s="270">
        <f t="shared" si="38"/>
        <v>34.37708936928906</v>
      </c>
      <c r="I300" s="274">
        <f>SUM(Daman:Diu!I300)</f>
        <v>2</v>
      </c>
      <c r="J300" s="273">
        <f>SUM(Daman:Diu!J300)</f>
        <v>23.556000000000001</v>
      </c>
      <c r="K300" s="274">
        <f>SUM(Daman:Diu!K300)</f>
        <v>5</v>
      </c>
      <c r="L300" s="275">
        <f>SUM(Daman:Diu!L300)</f>
        <v>16.408000000000001</v>
      </c>
      <c r="M300" s="274">
        <f>SUM(Daman:Diu!M300)</f>
        <v>0</v>
      </c>
      <c r="N300" s="275">
        <f>SUM(Daman:Diu!N300)</f>
        <v>0</v>
      </c>
      <c r="O300" s="392"/>
      <c r="P300" s="277">
        <f>SUM(Daman:Diu!P300)</f>
        <v>29</v>
      </c>
      <c r="Q300" s="270">
        <f>SUM(Daman:Diu!Q300)</f>
        <v>53.678399999999996</v>
      </c>
      <c r="R300" s="272">
        <f>SUM(Daman:Diu!R300)</f>
        <v>29</v>
      </c>
      <c r="S300" s="273">
        <f>SUM(Daman:Diu!S300)</f>
        <v>70.086400000000012</v>
      </c>
      <c r="T300" s="274">
        <f>SUM(Daman:Diu!T300)</f>
        <v>0</v>
      </c>
      <c r="U300" s="275">
        <f>SUM(Daman:Diu!U300)</f>
        <v>16.408000000000001</v>
      </c>
      <c r="V300" s="274">
        <f>SUM(Daman:Diu!V300)</f>
        <v>0</v>
      </c>
      <c r="W300" s="275">
        <f>SUM(Daman:Diu!W300)</f>
        <v>0</v>
      </c>
      <c r="X300" s="392"/>
      <c r="Y300" s="274">
        <f>SUM(Daman:Diu!Y300)</f>
        <v>17</v>
      </c>
      <c r="Z300" s="275">
        <f>SUM(Daman:Diu!Z300)</f>
        <v>38.3416</v>
      </c>
      <c r="AA300" s="274">
        <f>SUM(Daman:Diu!AA300)</f>
        <v>17</v>
      </c>
      <c r="AB300" s="275">
        <f>SUM(Daman:Diu!AB300)</f>
        <v>54.749600000000001</v>
      </c>
      <c r="AC300" s="306"/>
      <c r="AD300" s="495">
        <f>SUM(Daman:Diu!AB300)</f>
        <v>54.749600000000001</v>
      </c>
      <c r="AE300" s="504">
        <f t="shared" si="40"/>
        <v>54.749600000000001</v>
      </c>
      <c r="AF300" s="504">
        <f t="shared" si="41"/>
        <v>0</v>
      </c>
    </row>
    <row r="301" spans="1:32" ht="28.5">
      <c r="A301" s="3">
        <v>13</v>
      </c>
      <c r="B301" s="1" t="s">
        <v>199</v>
      </c>
      <c r="C301" s="493">
        <f>SUM(Daman:Diu!C301)</f>
        <v>0</v>
      </c>
      <c r="D301" s="20">
        <f>SUM(Daman:Diu!D301)</f>
        <v>0</v>
      </c>
      <c r="E301" s="493">
        <f>SUM(Daman:Diu!E301)</f>
        <v>0</v>
      </c>
      <c r="F301" s="20">
        <f>SUM(Daman:Diu!F301)</f>
        <v>0</v>
      </c>
      <c r="G301" s="240"/>
      <c r="H301" s="399"/>
      <c r="I301" s="4">
        <f>SUM(Daman:Diu!I301)</f>
        <v>0</v>
      </c>
      <c r="J301" s="20">
        <f>SUM(Daman:Diu!J301)</f>
        <v>0</v>
      </c>
      <c r="K301" s="4">
        <f>SUM(Daman:Diu!K301)</f>
        <v>0</v>
      </c>
      <c r="L301" s="238">
        <f>SUM(Daman:Diu!L301)</f>
        <v>0</v>
      </c>
      <c r="M301" s="4">
        <f>SUM(Daman:Diu!M301)</f>
        <v>0</v>
      </c>
      <c r="N301" s="238">
        <f>SUM(Daman:Diu!N301)</f>
        <v>0</v>
      </c>
      <c r="O301" s="378"/>
      <c r="P301" s="195">
        <f>SUM(Daman:Diu!P301)</f>
        <v>0</v>
      </c>
      <c r="Q301" s="262">
        <f>SUM(Daman:Diu!Q301)</f>
        <v>0</v>
      </c>
      <c r="R301" s="5">
        <f>SUM(Daman:Diu!R301)</f>
        <v>0</v>
      </c>
      <c r="S301" s="20">
        <f>SUM(Daman:Diu!S301)</f>
        <v>0</v>
      </c>
      <c r="T301" s="4">
        <f>SUM(Daman:Diu!T301)</f>
        <v>0</v>
      </c>
      <c r="U301" s="238">
        <f>SUM(Daman:Diu!U301)</f>
        <v>0</v>
      </c>
      <c r="V301" s="4">
        <f>SUM(Daman:Diu!V301)</f>
        <v>0</v>
      </c>
      <c r="W301" s="238">
        <f>SUM(Daman:Diu!W301)</f>
        <v>0</v>
      </c>
      <c r="X301" s="378"/>
      <c r="Y301" s="4">
        <f>SUM(Daman:Diu!Y301)</f>
        <v>0</v>
      </c>
      <c r="Z301" s="238">
        <f>SUM(Daman:Diu!Z301)</f>
        <v>0</v>
      </c>
      <c r="AA301" s="4">
        <f>SUM(Daman:Diu!AA301)</f>
        <v>0</v>
      </c>
      <c r="AB301" s="238">
        <f>SUM(Daman:Diu!AB301)</f>
        <v>0</v>
      </c>
      <c r="AC301" s="1"/>
      <c r="AD301" s="495">
        <f>SUM(Daman:Diu!AB301)</f>
        <v>0</v>
      </c>
      <c r="AE301" s="504">
        <f t="shared" si="40"/>
        <v>0</v>
      </c>
      <c r="AF301" s="504">
        <f t="shared" si="41"/>
        <v>0</v>
      </c>
    </row>
    <row r="302" spans="1:32" s="523" customFormat="1" ht="28.5">
      <c r="A302" s="497">
        <v>13.01</v>
      </c>
      <c r="B302" s="473" t="s">
        <v>200</v>
      </c>
      <c r="C302" s="498">
        <f>SUM(Daman:Diu!C302)</f>
        <v>4</v>
      </c>
      <c r="D302" s="499">
        <f>SUM(Daman:Diu!D302)</f>
        <v>12.672000000000001</v>
      </c>
      <c r="E302" s="498">
        <f>SUM(Daman:Diu!E302)</f>
        <v>3</v>
      </c>
      <c r="F302" s="499">
        <f>SUM(Daman:Diu!F302)</f>
        <v>4.96</v>
      </c>
      <c r="G302" s="500">
        <f t="shared" ref="G302:H309" si="42">E302/C302%</f>
        <v>75</v>
      </c>
      <c r="H302" s="497">
        <f t="shared" si="42"/>
        <v>39.141414141414138</v>
      </c>
      <c r="I302" s="473">
        <f>SUM(Daman:Diu!I302)</f>
        <v>1</v>
      </c>
      <c r="J302" s="499">
        <f>SUM(Daman:Diu!J302)</f>
        <v>7.7120000000000006</v>
      </c>
      <c r="K302" s="473">
        <f>SUM(Daman:Diu!K302)</f>
        <v>0</v>
      </c>
      <c r="L302" s="501">
        <f>SUM(Daman:Diu!L302)</f>
        <v>2.98</v>
      </c>
      <c r="M302" s="473">
        <f>SUM(Daman:Diu!M302)</f>
        <v>0</v>
      </c>
      <c r="N302" s="501">
        <f>SUM(Daman:Diu!N302)</f>
        <v>0</v>
      </c>
      <c r="O302" s="502">
        <f>30360/100000</f>
        <v>0.30359999999999998</v>
      </c>
      <c r="P302" s="503">
        <f>SUM(Daman:Diu!P302)</f>
        <v>7</v>
      </c>
      <c r="Q302" s="497">
        <f>SUM(Daman:Diu!Q302)</f>
        <v>25.502399999999998</v>
      </c>
      <c r="R302" s="498">
        <f>SUM(Daman:Diu!R302)</f>
        <v>7</v>
      </c>
      <c r="S302" s="499">
        <f>SUM(Daman:Diu!S302)</f>
        <v>28.482399999999998</v>
      </c>
      <c r="T302" s="473">
        <f>SUM(Daman:Diu!T302)</f>
        <v>0</v>
      </c>
      <c r="U302" s="501">
        <f>SUM(Daman:Diu!U302)</f>
        <v>2.98</v>
      </c>
      <c r="V302" s="473">
        <f>SUM(Daman:Diu!V302)</f>
        <v>0</v>
      </c>
      <c r="W302" s="501">
        <f>SUM(Daman:Diu!W302)</f>
        <v>0</v>
      </c>
      <c r="X302" s="502">
        <v>0.29039999999999999</v>
      </c>
      <c r="Y302" s="473">
        <f>SUM(Daman:Diu!Y302)</f>
        <v>4</v>
      </c>
      <c r="Z302" s="501">
        <f>SUM(Daman:Diu!Z302)</f>
        <v>13.9392</v>
      </c>
      <c r="AA302" s="473">
        <f>SUM(Daman:Diu!AA302)</f>
        <v>4</v>
      </c>
      <c r="AB302" s="501">
        <f>SUM(Daman:Diu!AB302)</f>
        <v>16.9192</v>
      </c>
      <c r="AC302" s="473" t="s">
        <v>317</v>
      </c>
      <c r="AD302" s="504">
        <f>SUM(Daman:Diu!AB302)</f>
        <v>16.9192</v>
      </c>
      <c r="AE302" s="504">
        <f t="shared" si="40"/>
        <v>16.9192</v>
      </c>
      <c r="AF302" s="504">
        <f t="shared" si="41"/>
        <v>0</v>
      </c>
    </row>
    <row r="303" spans="1:32" s="505" customFormat="1">
      <c r="A303" s="497">
        <f t="shared" ref="A303:A308" si="43">+A302+0.01</f>
        <v>13.02</v>
      </c>
      <c r="B303" s="532" t="s">
        <v>194</v>
      </c>
      <c r="C303" s="498">
        <f>SUM(Daman:Diu!C303)</f>
        <v>0</v>
      </c>
      <c r="D303" s="499">
        <f>SUM(Daman:Diu!D303)</f>
        <v>0</v>
      </c>
      <c r="E303" s="498">
        <f>SUM(Daman:Diu!E303)</f>
        <v>0</v>
      </c>
      <c r="F303" s="499">
        <f>SUM(Daman:Diu!F303)</f>
        <v>0</v>
      </c>
      <c r="G303" s="500" t="e">
        <f t="shared" si="42"/>
        <v>#DIV/0!</v>
      </c>
      <c r="H303" s="497" t="e">
        <f t="shared" si="42"/>
        <v>#DIV/0!</v>
      </c>
      <c r="I303" s="473">
        <f>SUM(Daman:Diu!I303)</f>
        <v>0</v>
      </c>
      <c r="J303" s="499">
        <f>SUM(Daman:Diu!J303)</f>
        <v>0</v>
      </c>
      <c r="K303" s="473">
        <f>SUM(Daman:Diu!K303)</f>
        <v>0</v>
      </c>
      <c r="L303" s="501">
        <f>SUM(Daman:Diu!L303)</f>
        <v>0</v>
      </c>
      <c r="M303" s="473">
        <f>SUM(Daman:Diu!M303)</f>
        <v>0</v>
      </c>
      <c r="N303" s="501">
        <f>SUM(Daman:Diu!N303)</f>
        <v>0</v>
      </c>
      <c r="O303" s="502">
        <v>0.1</v>
      </c>
      <c r="P303" s="503">
        <f>SUM(Daman:Diu!P303)</f>
        <v>7</v>
      </c>
      <c r="Q303" s="497">
        <f>SUM(Daman:Diu!Q303)</f>
        <v>0.70000000000000007</v>
      </c>
      <c r="R303" s="498">
        <f>SUM(Daman:Diu!R303)</f>
        <v>7</v>
      </c>
      <c r="S303" s="499">
        <f>SUM(Daman:Diu!S303)</f>
        <v>0.70000000000000007</v>
      </c>
      <c r="T303" s="473">
        <f>SUM(Daman:Diu!T303)</f>
        <v>0</v>
      </c>
      <c r="U303" s="501">
        <f>SUM(Daman:Diu!U303)</f>
        <v>0</v>
      </c>
      <c r="V303" s="473">
        <f>SUM(Daman:Diu!V303)</f>
        <v>0</v>
      </c>
      <c r="W303" s="501">
        <f>SUM(Daman:Diu!W303)</f>
        <v>0</v>
      </c>
      <c r="X303" s="502">
        <v>0.1</v>
      </c>
      <c r="Y303" s="473">
        <f>SUM(Daman:Diu!Y303)</f>
        <v>0</v>
      </c>
      <c r="Z303" s="501">
        <f>SUM(Daman:Diu!Z303)</f>
        <v>0</v>
      </c>
      <c r="AA303" s="473">
        <f>SUM(Daman:Diu!AA303)</f>
        <v>0</v>
      </c>
      <c r="AB303" s="501">
        <f>SUM(Daman:Diu!AB303)</f>
        <v>0</v>
      </c>
      <c r="AC303" s="594" t="s">
        <v>412</v>
      </c>
      <c r="AD303" s="504">
        <f>SUM(Daman:Diu!AB303)</f>
        <v>0</v>
      </c>
      <c r="AE303" s="504">
        <f t="shared" si="40"/>
        <v>0</v>
      </c>
      <c r="AF303" s="504">
        <f t="shared" si="41"/>
        <v>0</v>
      </c>
    </row>
    <row r="304" spans="1:32" s="505" customFormat="1">
      <c r="A304" s="497">
        <f t="shared" si="43"/>
        <v>13.03</v>
      </c>
      <c r="B304" s="532" t="s">
        <v>285</v>
      </c>
      <c r="C304" s="498">
        <f>SUM(Daman:Diu!C304)</f>
        <v>0</v>
      </c>
      <c r="D304" s="499">
        <f>SUM(Daman:Diu!D304)</f>
        <v>0</v>
      </c>
      <c r="E304" s="498">
        <f>SUM(Daman:Diu!E304)</f>
        <v>0</v>
      </c>
      <c r="F304" s="499">
        <f>SUM(Daman:Diu!F304)</f>
        <v>0</v>
      </c>
      <c r="G304" s="500" t="e">
        <f t="shared" si="42"/>
        <v>#DIV/0!</v>
      </c>
      <c r="H304" s="497" t="e">
        <f t="shared" si="42"/>
        <v>#DIV/0!</v>
      </c>
      <c r="I304" s="473">
        <f>SUM(Daman:Diu!I304)</f>
        <v>0</v>
      </c>
      <c r="J304" s="499">
        <f>SUM(Daman:Diu!J304)</f>
        <v>0</v>
      </c>
      <c r="K304" s="473">
        <f>SUM(Daman:Diu!K304)</f>
        <v>0</v>
      </c>
      <c r="L304" s="501">
        <f>SUM(Daman:Diu!L304)</f>
        <v>0</v>
      </c>
      <c r="M304" s="473">
        <f>SUM(Daman:Diu!M304)</f>
        <v>0</v>
      </c>
      <c r="N304" s="501">
        <f>SUM(Daman:Diu!N304)</f>
        <v>0</v>
      </c>
      <c r="O304" s="502">
        <v>0.1</v>
      </c>
      <c r="P304" s="503">
        <f>SUM(Daman:Diu!P304)</f>
        <v>7</v>
      </c>
      <c r="Q304" s="497">
        <f>SUM(Daman:Diu!Q304)</f>
        <v>0.70000000000000007</v>
      </c>
      <c r="R304" s="498">
        <f>SUM(Daman:Diu!R304)</f>
        <v>7</v>
      </c>
      <c r="S304" s="499">
        <f>SUM(Daman:Diu!S304)</f>
        <v>0.70000000000000007</v>
      </c>
      <c r="T304" s="473">
        <f>SUM(Daman:Diu!T304)</f>
        <v>0</v>
      </c>
      <c r="U304" s="501">
        <f>SUM(Daman:Diu!U304)</f>
        <v>0</v>
      </c>
      <c r="V304" s="473">
        <f>SUM(Daman:Diu!V304)</f>
        <v>0</v>
      </c>
      <c r="W304" s="501">
        <f>SUM(Daman:Diu!W304)</f>
        <v>0</v>
      </c>
      <c r="X304" s="502">
        <v>0.1</v>
      </c>
      <c r="Y304" s="473">
        <f>SUM(Daman:Diu!Y304)</f>
        <v>0</v>
      </c>
      <c r="Z304" s="501">
        <f>SUM(Daman:Diu!Z304)</f>
        <v>0</v>
      </c>
      <c r="AA304" s="473">
        <f>SUM(Daman:Diu!AA304)</f>
        <v>0</v>
      </c>
      <c r="AB304" s="501">
        <f>SUM(Daman:Diu!AB304)</f>
        <v>0</v>
      </c>
      <c r="AC304" s="595"/>
      <c r="AD304" s="504">
        <f>SUM(Daman:Diu!AB304)</f>
        <v>0</v>
      </c>
      <c r="AE304" s="504">
        <f t="shared" si="40"/>
        <v>0</v>
      </c>
      <c r="AF304" s="504">
        <f t="shared" si="41"/>
        <v>0</v>
      </c>
    </row>
    <row r="305" spans="1:32" s="505" customFormat="1">
      <c r="A305" s="497">
        <f t="shared" si="43"/>
        <v>13.04</v>
      </c>
      <c r="B305" s="473" t="s">
        <v>195</v>
      </c>
      <c r="C305" s="498">
        <f>SUM(Daman:Diu!C305)</f>
        <v>7</v>
      </c>
      <c r="D305" s="499">
        <f>SUM(Daman:Diu!D305)</f>
        <v>0.7</v>
      </c>
      <c r="E305" s="498">
        <f>SUM(Daman:Diu!E305)</f>
        <v>4</v>
      </c>
      <c r="F305" s="499">
        <f>SUM(Daman:Diu!F305)</f>
        <v>0.4</v>
      </c>
      <c r="G305" s="500">
        <f t="shared" si="42"/>
        <v>57.142857142857139</v>
      </c>
      <c r="H305" s="497">
        <f t="shared" si="42"/>
        <v>57.142857142857153</v>
      </c>
      <c r="I305" s="473">
        <f>SUM(Daman:Diu!I305)</f>
        <v>3</v>
      </c>
      <c r="J305" s="499">
        <f>SUM(Daman:Diu!J305)</f>
        <v>0.3</v>
      </c>
      <c r="K305" s="473">
        <f>SUM(Daman:Diu!K305)</f>
        <v>0</v>
      </c>
      <c r="L305" s="501">
        <f>SUM(Daman:Diu!L305)</f>
        <v>0</v>
      </c>
      <c r="M305" s="473">
        <f>SUM(Daman:Diu!M305)</f>
        <v>0</v>
      </c>
      <c r="N305" s="501">
        <f>SUM(Daman:Diu!N305)</f>
        <v>0</v>
      </c>
      <c r="O305" s="502">
        <v>0.1</v>
      </c>
      <c r="P305" s="503">
        <f>SUM(Daman:Diu!P305)</f>
        <v>7</v>
      </c>
      <c r="Q305" s="497">
        <f>SUM(Daman:Diu!Q305)</f>
        <v>0.70000000000000007</v>
      </c>
      <c r="R305" s="498">
        <f>SUM(Daman:Diu!R305)</f>
        <v>7</v>
      </c>
      <c r="S305" s="499">
        <f>SUM(Daman:Diu!S305)</f>
        <v>0.70000000000000007</v>
      </c>
      <c r="T305" s="473">
        <f>SUM(Daman:Diu!T305)</f>
        <v>0</v>
      </c>
      <c r="U305" s="501">
        <f>SUM(Daman:Diu!U305)</f>
        <v>0</v>
      </c>
      <c r="V305" s="473">
        <f>SUM(Daman:Diu!V305)</f>
        <v>0</v>
      </c>
      <c r="W305" s="501">
        <f>SUM(Daman:Diu!W305)</f>
        <v>0</v>
      </c>
      <c r="X305" s="502">
        <v>0.1</v>
      </c>
      <c r="Y305" s="473">
        <f>SUM(Daman:Diu!Y305)</f>
        <v>7</v>
      </c>
      <c r="Z305" s="501">
        <f>SUM(Daman:Diu!Z305)</f>
        <v>0.70000000000000007</v>
      </c>
      <c r="AA305" s="473">
        <f>SUM(Daman:Diu!AA305)</f>
        <v>7</v>
      </c>
      <c r="AB305" s="501">
        <f>SUM(Daman:Diu!AB305)</f>
        <v>0.70000000000000007</v>
      </c>
      <c r="AC305" s="591" t="s">
        <v>319</v>
      </c>
      <c r="AD305" s="504">
        <f>SUM(Daman:Diu!AB305)</f>
        <v>0.70000000000000007</v>
      </c>
      <c r="AE305" s="504">
        <f t="shared" si="40"/>
        <v>0.70000000000000007</v>
      </c>
      <c r="AF305" s="504">
        <f t="shared" si="41"/>
        <v>0</v>
      </c>
    </row>
    <row r="306" spans="1:32" s="505" customFormat="1">
      <c r="A306" s="497">
        <f t="shared" si="43"/>
        <v>13.049999999999999</v>
      </c>
      <c r="B306" s="532" t="s">
        <v>201</v>
      </c>
      <c r="C306" s="498">
        <f>SUM(Daman:Diu!C306)</f>
        <v>7</v>
      </c>
      <c r="D306" s="499">
        <f>SUM(Daman:Diu!D306)</f>
        <v>0.84</v>
      </c>
      <c r="E306" s="498">
        <f>SUM(Daman:Diu!E306)</f>
        <v>4</v>
      </c>
      <c r="F306" s="499">
        <f>SUM(Daman:Diu!F306)</f>
        <v>0.48</v>
      </c>
      <c r="G306" s="500">
        <f t="shared" si="42"/>
        <v>57.142857142857139</v>
      </c>
      <c r="H306" s="497">
        <f t="shared" si="42"/>
        <v>57.142857142857146</v>
      </c>
      <c r="I306" s="473">
        <f>SUM(Daman:Diu!I306)</f>
        <v>3</v>
      </c>
      <c r="J306" s="499">
        <f>SUM(Daman:Diu!J306)</f>
        <v>0.36</v>
      </c>
      <c r="K306" s="473">
        <f>SUM(Daman:Diu!K306)</f>
        <v>0</v>
      </c>
      <c r="L306" s="501">
        <f>SUM(Daman:Diu!L306)</f>
        <v>0</v>
      </c>
      <c r="M306" s="473">
        <f>SUM(Daman:Diu!M306)</f>
        <v>0</v>
      </c>
      <c r="N306" s="501">
        <f>SUM(Daman:Diu!N306)</f>
        <v>0</v>
      </c>
      <c r="O306" s="502">
        <f>0.01*12</f>
        <v>0.12</v>
      </c>
      <c r="P306" s="503">
        <f>SUM(Daman:Diu!P306)</f>
        <v>7</v>
      </c>
      <c r="Q306" s="497">
        <f>SUM(Daman:Diu!Q306)</f>
        <v>0.84</v>
      </c>
      <c r="R306" s="498">
        <f>SUM(Daman:Diu!R306)</f>
        <v>7</v>
      </c>
      <c r="S306" s="499">
        <f>SUM(Daman:Diu!S306)</f>
        <v>0.84</v>
      </c>
      <c r="T306" s="473">
        <f>SUM(Daman:Diu!T306)</f>
        <v>0</v>
      </c>
      <c r="U306" s="501">
        <f>SUM(Daman:Diu!U306)</f>
        <v>0</v>
      </c>
      <c r="V306" s="473">
        <f>SUM(Daman:Diu!V306)</f>
        <v>0</v>
      </c>
      <c r="W306" s="501">
        <f>SUM(Daman:Diu!W306)</f>
        <v>0</v>
      </c>
      <c r="X306" s="502">
        <f>0.01*12</f>
        <v>0.12</v>
      </c>
      <c r="Y306" s="473">
        <f>SUM(Daman:Diu!Y306)</f>
        <v>7</v>
      </c>
      <c r="Z306" s="501">
        <f>SUM(Daman:Diu!Z306)</f>
        <v>0.84</v>
      </c>
      <c r="AA306" s="473">
        <f>SUM(Daman:Diu!AA306)</f>
        <v>7</v>
      </c>
      <c r="AB306" s="501">
        <f>SUM(Daman:Diu!AB306)</f>
        <v>0.84</v>
      </c>
      <c r="AC306" s="593"/>
      <c r="AD306" s="504">
        <f>SUM(Daman:Diu!AB306)</f>
        <v>0.84</v>
      </c>
      <c r="AE306" s="504">
        <f t="shared" si="40"/>
        <v>0.84</v>
      </c>
      <c r="AF306" s="504">
        <f t="shared" si="41"/>
        <v>0</v>
      </c>
    </row>
    <row r="307" spans="1:32" s="505" customFormat="1">
      <c r="A307" s="497">
        <f t="shared" si="43"/>
        <v>13.059999999999999</v>
      </c>
      <c r="B307" s="532" t="s">
        <v>197</v>
      </c>
      <c r="C307" s="498">
        <f>SUM(Daman:Diu!C307)</f>
        <v>0</v>
      </c>
      <c r="D307" s="499">
        <f>SUM(Daman:Diu!D307)</f>
        <v>0</v>
      </c>
      <c r="E307" s="498">
        <f>SUM(Daman:Diu!E307)</f>
        <v>0</v>
      </c>
      <c r="F307" s="499">
        <f>SUM(Daman:Diu!F307)</f>
        <v>0</v>
      </c>
      <c r="G307" s="500" t="e">
        <f t="shared" si="42"/>
        <v>#DIV/0!</v>
      </c>
      <c r="H307" s="497" t="e">
        <f t="shared" si="42"/>
        <v>#DIV/0!</v>
      </c>
      <c r="I307" s="473">
        <f>SUM(Daman:Diu!I307)</f>
        <v>0</v>
      </c>
      <c r="J307" s="499">
        <f>SUM(Daman:Diu!J307)</f>
        <v>0</v>
      </c>
      <c r="K307" s="473">
        <f>SUM(Daman:Diu!K307)</f>
        <v>0</v>
      </c>
      <c r="L307" s="501">
        <f>SUM(Daman:Diu!L307)</f>
        <v>0</v>
      </c>
      <c r="M307" s="473">
        <f>SUM(Daman:Diu!M307)</f>
        <v>0</v>
      </c>
      <c r="N307" s="501">
        <f>SUM(Daman:Diu!N307)</f>
        <v>0</v>
      </c>
      <c r="O307" s="502">
        <v>0.03</v>
      </c>
      <c r="P307" s="503">
        <f>SUM(Daman:Diu!P307)</f>
        <v>7</v>
      </c>
      <c r="Q307" s="497">
        <f>SUM(Daman:Diu!Q307)</f>
        <v>0.21</v>
      </c>
      <c r="R307" s="498">
        <f>SUM(Daman:Diu!R307)</f>
        <v>7</v>
      </c>
      <c r="S307" s="499">
        <f>SUM(Daman:Diu!S307)</f>
        <v>0.21</v>
      </c>
      <c r="T307" s="473">
        <f>SUM(Daman:Diu!T307)</f>
        <v>0</v>
      </c>
      <c r="U307" s="501">
        <f>SUM(Daman:Diu!U307)</f>
        <v>0</v>
      </c>
      <c r="V307" s="473">
        <f>SUM(Daman:Diu!V307)</f>
        <v>0</v>
      </c>
      <c r="W307" s="501">
        <f>SUM(Daman:Diu!W307)</f>
        <v>0</v>
      </c>
      <c r="X307" s="502">
        <v>0.03</v>
      </c>
      <c r="Y307" s="473">
        <f>SUM(Daman:Diu!Y307)</f>
        <v>0</v>
      </c>
      <c r="Z307" s="501">
        <f>SUM(Daman:Diu!Z307)</f>
        <v>0</v>
      </c>
      <c r="AA307" s="473">
        <f>SUM(Daman:Diu!AA307)</f>
        <v>0</v>
      </c>
      <c r="AB307" s="501">
        <f>SUM(Daman:Diu!AB307)</f>
        <v>0</v>
      </c>
      <c r="AC307" s="594" t="s">
        <v>412</v>
      </c>
      <c r="AD307" s="504">
        <f>SUM(Daman:Diu!AB307)</f>
        <v>0</v>
      </c>
      <c r="AE307" s="504">
        <f t="shared" si="40"/>
        <v>0</v>
      </c>
      <c r="AF307" s="504">
        <f t="shared" si="41"/>
        <v>0</v>
      </c>
    </row>
    <row r="308" spans="1:32" s="505" customFormat="1" ht="30" customHeight="1">
      <c r="A308" s="497">
        <f t="shared" si="43"/>
        <v>13.069999999999999</v>
      </c>
      <c r="B308" s="535" t="s">
        <v>198</v>
      </c>
      <c r="C308" s="498">
        <f>SUM(Daman:Diu!C308)</f>
        <v>0</v>
      </c>
      <c r="D308" s="499">
        <f>SUM(Daman:Diu!D308)</f>
        <v>0</v>
      </c>
      <c r="E308" s="498">
        <f>SUM(Daman:Diu!E308)</f>
        <v>0</v>
      </c>
      <c r="F308" s="499">
        <f>SUM(Daman:Diu!F308)</f>
        <v>0</v>
      </c>
      <c r="G308" s="500" t="e">
        <f t="shared" si="42"/>
        <v>#DIV/0!</v>
      </c>
      <c r="H308" s="497" t="e">
        <f t="shared" si="42"/>
        <v>#DIV/0!</v>
      </c>
      <c r="I308" s="473">
        <f>SUM(Daman:Diu!I308)</f>
        <v>0</v>
      </c>
      <c r="J308" s="499">
        <f>SUM(Daman:Diu!J308)</f>
        <v>0</v>
      </c>
      <c r="K308" s="473">
        <f>SUM(Daman:Diu!K308)</f>
        <v>0</v>
      </c>
      <c r="L308" s="501">
        <f>SUM(Daman:Diu!L308)</f>
        <v>0</v>
      </c>
      <c r="M308" s="473">
        <f>SUM(Daman:Diu!M308)</f>
        <v>0</v>
      </c>
      <c r="N308" s="501">
        <f>SUM(Daman:Diu!N308)</f>
        <v>0</v>
      </c>
      <c r="O308" s="502">
        <v>0.02</v>
      </c>
      <c r="P308" s="503">
        <f>SUM(Daman:Diu!P308)</f>
        <v>7</v>
      </c>
      <c r="Q308" s="497">
        <f>SUM(Daman:Diu!Q308)</f>
        <v>0.14000000000000001</v>
      </c>
      <c r="R308" s="498">
        <f>SUM(Daman:Diu!R308)</f>
        <v>7</v>
      </c>
      <c r="S308" s="499">
        <f>SUM(Daman:Diu!S308)</f>
        <v>0.14000000000000001</v>
      </c>
      <c r="T308" s="473">
        <f>SUM(Daman:Diu!T308)</f>
        <v>0</v>
      </c>
      <c r="U308" s="501">
        <f>SUM(Daman:Diu!U308)</f>
        <v>0</v>
      </c>
      <c r="V308" s="473">
        <f>SUM(Daman:Diu!V308)</f>
        <v>0</v>
      </c>
      <c r="W308" s="501">
        <f>SUM(Daman:Diu!W308)</f>
        <v>0</v>
      </c>
      <c r="X308" s="502">
        <v>0.02</v>
      </c>
      <c r="Y308" s="473">
        <f>SUM(Daman:Diu!Y308)</f>
        <v>0</v>
      </c>
      <c r="Z308" s="501">
        <f>SUM(Daman:Diu!Z308)</f>
        <v>0</v>
      </c>
      <c r="AA308" s="473">
        <f>SUM(Daman:Diu!AA308)</f>
        <v>0</v>
      </c>
      <c r="AB308" s="501">
        <f>SUM(Daman:Diu!AB308)</f>
        <v>0</v>
      </c>
      <c r="AC308" s="595"/>
      <c r="AD308" s="504">
        <f>SUM(Daman:Diu!AB308)</f>
        <v>0</v>
      </c>
      <c r="AE308" s="504">
        <f t="shared" si="40"/>
        <v>0</v>
      </c>
      <c r="AF308" s="504">
        <f t="shared" si="41"/>
        <v>0</v>
      </c>
    </row>
    <row r="309" spans="1:32" s="278" customFormat="1">
      <c r="A309" s="270"/>
      <c r="B309" s="306" t="s">
        <v>109</v>
      </c>
      <c r="C309" s="493">
        <f>SUM(Daman:Diu!C309)</f>
        <v>18</v>
      </c>
      <c r="D309" s="20">
        <f>SUM(Daman:Diu!D309)</f>
        <v>14.212000000000002</v>
      </c>
      <c r="E309" s="493">
        <f>SUM(Daman:Diu!E309)</f>
        <v>11</v>
      </c>
      <c r="F309" s="20">
        <f>SUM(Daman:Diu!F309)</f>
        <v>5.84</v>
      </c>
      <c r="G309" s="323">
        <f t="shared" si="42"/>
        <v>61.111111111111114</v>
      </c>
      <c r="H309" s="270">
        <f t="shared" si="42"/>
        <v>41.092034900084428</v>
      </c>
      <c r="I309" s="274">
        <f>SUM(Daman:Diu!I309)</f>
        <v>7</v>
      </c>
      <c r="J309" s="273">
        <f>SUM(Daman:Diu!J309)</f>
        <v>8.3719999999999999</v>
      </c>
      <c r="K309" s="274">
        <f>SUM(Daman:Diu!K309)</f>
        <v>0</v>
      </c>
      <c r="L309" s="275">
        <f>SUM(Daman:Diu!L309)</f>
        <v>2.98</v>
      </c>
      <c r="M309" s="274">
        <f>SUM(Daman:Diu!M309)</f>
        <v>0</v>
      </c>
      <c r="N309" s="275">
        <f>SUM(Daman:Diu!N309)</f>
        <v>0</v>
      </c>
      <c r="O309" s="392"/>
      <c r="P309" s="277">
        <f>SUM(Daman:Diu!P309)</f>
        <v>49</v>
      </c>
      <c r="Q309" s="270">
        <f>SUM(Daman:Diu!Q309)</f>
        <v>28.792400000000001</v>
      </c>
      <c r="R309" s="272">
        <f>SUM(Daman:Diu!R309)</f>
        <v>49</v>
      </c>
      <c r="S309" s="273">
        <f>SUM(Daman:Diu!S309)</f>
        <v>31.772399999999994</v>
      </c>
      <c r="T309" s="274">
        <f>SUM(Daman:Diu!T309)</f>
        <v>0</v>
      </c>
      <c r="U309" s="275">
        <f>SUM(Daman:Diu!U309)</f>
        <v>2.98</v>
      </c>
      <c r="V309" s="274">
        <f>SUM(Daman:Diu!V309)</f>
        <v>0</v>
      </c>
      <c r="W309" s="275">
        <f>SUM(Daman:Diu!W309)</f>
        <v>0</v>
      </c>
      <c r="X309" s="392"/>
      <c r="Y309" s="274">
        <f>SUM(Daman:Diu!Y309)</f>
        <v>18</v>
      </c>
      <c r="Z309" s="275">
        <f>SUM(Daman:Diu!Z309)</f>
        <v>15.479200000000001</v>
      </c>
      <c r="AA309" s="274">
        <f>SUM(Daman:Diu!AA309)</f>
        <v>18</v>
      </c>
      <c r="AB309" s="275">
        <f>SUM(Daman:Diu!AB309)</f>
        <v>18.459199999999999</v>
      </c>
      <c r="AC309" s="306"/>
      <c r="AD309" s="495">
        <f>SUM(Daman:Diu!AB309)</f>
        <v>18.459199999999999</v>
      </c>
      <c r="AE309" s="504">
        <f t="shared" si="40"/>
        <v>18.459199999999999</v>
      </c>
      <c r="AF309" s="504">
        <f t="shared" si="41"/>
        <v>0</v>
      </c>
    </row>
    <row r="310" spans="1:32">
      <c r="A310" s="3">
        <v>14</v>
      </c>
      <c r="B310" s="1" t="s">
        <v>202</v>
      </c>
      <c r="C310" s="493">
        <f>SUM(Daman:Diu!C310)</f>
        <v>0</v>
      </c>
      <c r="D310" s="20">
        <f>SUM(Daman:Diu!D310)</f>
        <v>0</v>
      </c>
      <c r="E310" s="493">
        <f>SUM(Daman:Diu!E310)</f>
        <v>0</v>
      </c>
      <c r="F310" s="20">
        <f>SUM(Daman:Diu!F310)</f>
        <v>0</v>
      </c>
      <c r="G310" s="240"/>
      <c r="H310" s="399"/>
      <c r="I310" s="4">
        <f>SUM(Daman:Diu!I310)</f>
        <v>0</v>
      </c>
      <c r="J310" s="20">
        <f>SUM(Daman:Diu!J310)</f>
        <v>0</v>
      </c>
      <c r="K310" s="4">
        <f>SUM(Daman:Diu!K310)</f>
        <v>0</v>
      </c>
      <c r="L310" s="238">
        <f>SUM(Daman:Diu!L310)</f>
        <v>0</v>
      </c>
      <c r="M310" s="4">
        <f>SUM(Daman:Diu!M310)</f>
        <v>0</v>
      </c>
      <c r="N310" s="238">
        <f>SUM(Daman:Diu!N310)</f>
        <v>0</v>
      </c>
      <c r="O310" s="378"/>
      <c r="P310" s="195">
        <f>SUM(Daman:Diu!P310)</f>
        <v>0</v>
      </c>
      <c r="Q310" s="262">
        <f>SUM(Daman:Diu!Q310)</f>
        <v>0</v>
      </c>
      <c r="R310" s="5">
        <f>SUM(Daman:Diu!R310)</f>
        <v>0</v>
      </c>
      <c r="S310" s="20">
        <f>SUM(Daman:Diu!S310)</f>
        <v>0</v>
      </c>
      <c r="T310" s="4">
        <f>SUM(Daman:Diu!T310)</f>
        <v>0</v>
      </c>
      <c r="U310" s="238">
        <f>SUM(Daman:Diu!U310)</f>
        <v>0</v>
      </c>
      <c r="V310" s="4">
        <f>SUM(Daman:Diu!V310)</f>
        <v>0</v>
      </c>
      <c r="W310" s="238">
        <f>SUM(Daman:Diu!W310)</f>
        <v>0</v>
      </c>
      <c r="X310" s="378"/>
      <c r="Y310" s="4">
        <f>SUM(Daman:Diu!Y310)</f>
        <v>0</v>
      </c>
      <c r="Z310" s="238">
        <f>SUM(Daman:Diu!Z310)</f>
        <v>0</v>
      </c>
      <c r="AA310" s="4">
        <f>SUM(Daman:Diu!AA310)</f>
        <v>0</v>
      </c>
      <c r="AB310" s="238">
        <f>SUM(Daman:Diu!AB310)</f>
        <v>0</v>
      </c>
      <c r="AC310" s="1"/>
      <c r="AD310" s="495">
        <f>SUM(Daman:Diu!AB310)</f>
        <v>0</v>
      </c>
      <c r="AE310" s="504">
        <f t="shared" si="40"/>
        <v>0</v>
      </c>
      <c r="AF310" s="504">
        <f t="shared" si="41"/>
        <v>0</v>
      </c>
    </row>
    <row r="311" spans="1:32" ht="28.5">
      <c r="A311" s="32">
        <v>14.01</v>
      </c>
      <c r="B311" s="4" t="s">
        <v>203</v>
      </c>
      <c r="C311" s="493">
        <f>SUM(Daman:Diu!C311)</f>
        <v>0</v>
      </c>
      <c r="D311" s="20">
        <f>SUM(Daman:Diu!D311)</f>
        <v>0</v>
      </c>
      <c r="E311" s="493">
        <f>SUM(Daman:Diu!E311)</f>
        <v>0</v>
      </c>
      <c r="F311" s="20">
        <f>SUM(Daman:Diu!F311)</f>
        <v>0</v>
      </c>
      <c r="G311" s="241"/>
      <c r="H311" s="238"/>
      <c r="I311" s="4">
        <f>SUM(Daman:Diu!I311)</f>
        <v>0</v>
      </c>
      <c r="J311" s="20">
        <f>SUM(Daman:Diu!J311)</f>
        <v>0</v>
      </c>
      <c r="K311" s="4">
        <f>SUM(Daman:Diu!K311)</f>
        <v>0</v>
      </c>
      <c r="L311" s="238">
        <f>SUM(Daman:Diu!L311)</f>
        <v>0</v>
      </c>
      <c r="M311" s="4">
        <f>SUM(Daman:Diu!M311)</f>
        <v>0</v>
      </c>
      <c r="N311" s="238">
        <f>SUM(Daman:Diu!N311)</f>
        <v>0</v>
      </c>
      <c r="O311" s="382"/>
      <c r="P311" s="195">
        <f>SUM(Daman:Diu!P311)</f>
        <v>0</v>
      </c>
      <c r="Q311" s="262">
        <f>SUM(Daman:Diu!Q311)</f>
        <v>0</v>
      </c>
      <c r="R311" s="5">
        <f>SUM(Daman:Diu!R311)</f>
        <v>0</v>
      </c>
      <c r="S311" s="20">
        <f>SUM(Daman:Diu!S311)</f>
        <v>0</v>
      </c>
      <c r="T311" s="4">
        <f>SUM(Daman:Diu!T311)</f>
        <v>0</v>
      </c>
      <c r="U311" s="238">
        <f>SUM(Daman:Diu!U311)</f>
        <v>0</v>
      </c>
      <c r="V311" s="4">
        <f>SUM(Daman:Diu!V311)</f>
        <v>0</v>
      </c>
      <c r="W311" s="238">
        <f>SUM(Daman:Diu!W311)</f>
        <v>0</v>
      </c>
      <c r="X311" s="382"/>
      <c r="Y311" s="4">
        <f>SUM(Daman:Diu!Y311)</f>
        <v>0</v>
      </c>
      <c r="Z311" s="238">
        <f>SUM(Daman:Diu!Z311)</f>
        <v>0</v>
      </c>
      <c r="AA311" s="4">
        <f>SUM(Daman:Diu!AA311)</f>
        <v>0</v>
      </c>
      <c r="AB311" s="238">
        <f>SUM(Daman:Diu!AB311)</f>
        <v>0</v>
      </c>
      <c r="AC311" s="4"/>
      <c r="AD311" s="495">
        <f>SUM(Daman:Diu!AB311)</f>
        <v>0</v>
      </c>
      <c r="AE311" s="504">
        <f t="shared" si="40"/>
        <v>0</v>
      </c>
      <c r="AF311" s="504">
        <f t="shared" si="41"/>
        <v>0</v>
      </c>
    </row>
    <row r="312" spans="1:32" s="505" customFormat="1" ht="28.5">
      <c r="A312" s="497"/>
      <c r="B312" s="473" t="s">
        <v>204</v>
      </c>
      <c r="C312" s="498">
        <f>SUM(Daman:Diu!C312)</f>
        <v>1</v>
      </c>
      <c r="D312" s="499">
        <f>SUM(Daman:Diu!D312)</f>
        <v>0</v>
      </c>
      <c r="E312" s="498">
        <f>SUM(Daman:Diu!E312)</f>
        <v>0</v>
      </c>
      <c r="F312" s="499">
        <f>SUM(Daman:Diu!F312)</f>
        <v>0</v>
      </c>
      <c r="G312" s="531"/>
      <c r="H312" s="501"/>
      <c r="I312" s="473">
        <f>SUM(Daman:Diu!I312)</f>
        <v>1</v>
      </c>
      <c r="J312" s="499">
        <f>SUM(Daman:Diu!J312)</f>
        <v>0</v>
      </c>
      <c r="K312" s="473">
        <f>SUM(Daman:Diu!K312)</f>
        <v>0</v>
      </c>
      <c r="L312" s="501">
        <f>SUM(Daman:Diu!L312)</f>
        <v>0</v>
      </c>
      <c r="M312" s="473">
        <f>SUM(Daman:Diu!M312)</f>
        <v>0</v>
      </c>
      <c r="N312" s="501">
        <f>SUM(Daman:Diu!N312)</f>
        <v>0</v>
      </c>
      <c r="O312" s="506"/>
      <c r="P312" s="503">
        <f>SUM(Daman:Diu!P312)</f>
        <v>0</v>
      </c>
      <c r="Q312" s="497">
        <f>SUM(Daman:Diu!Q312)</f>
        <v>103</v>
      </c>
      <c r="R312" s="498">
        <f>SUM(Daman:Diu!R312)</f>
        <v>0</v>
      </c>
      <c r="S312" s="499">
        <f>SUM(Daman:Diu!S312)</f>
        <v>103</v>
      </c>
      <c r="T312" s="473">
        <f>SUM(Daman:Diu!T312)</f>
        <v>0</v>
      </c>
      <c r="U312" s="501">
        <f>SUM(Daman:Diu!U312)</f>
        <v>0</v>
      </c>
      <c r="V312" s="473">
        <f>SUM(Daman:Diu!V312)</f>
        <v>0</v>
      </c>
      <c r="W312" s="501">
        <f>SUM(Daman:Diu!W312)</f>
        <v>0</v>
      </c>
      <c r="X312" s="506"/>
      <c r="Y312" s="473">
        <f>SUM(Daman:Diu!Y312)</f>
        <v>0</v>
      </c>
      <c r="Z312" s="501">
        <f>SUM(Daman:Diu!Z312)</f>
        <v>100</v>
      </c>
      <c r="AA312" s="473">
        <f>SUM(Daman:Diu!AA312)</f>
        <v>0</v>
      </c>
      <c r="AB312" s="501">
        <f>SUM(Daman:Diu!AB312)</f>
        <v>100</v>
      </c>
      <c r="AC312" s="473" t="s">
        <v>317</v>
      </c>
      <c r="AD312" s="504">
        <f>SUM(Daman:Diu!AB312)</f>
        <v>100</v>
      </c>
      <c r="AE312" s="504">
        <f t="shared" si="40"/>
        <v>100</v>
      </c>
      <c r="AF312" s="504">
        <f t="shared" si="41"/>
        <v>0</v>
      </c>
    </row>
    <row r="313" spans="1:32">
      <c r="A313" s="32"/>
      <c r="B313" s="4" t="s">
        <v>205</v>
      </c>
      <c r="C313" s="493">
        <f>SUM(Daman:Diu!C313)</f>
        <v>265</v>
      </c>
      <c r="D313" s="20">
        <f>SUM(Daman:Diu!D313)</f>
        <v>61.319999999999993</v>
      </c>
      <c r="E313" s="493">
        <f>SUM(Daman:Diu!E313)</f>
        <v>265</v>
      </c>
      <c r="F313" s="20">
        <f>SUM(Daman:Diu!F313)</f>
        <v>0.02</v>
      </c>
      <c r="G313" s="3">
        <f t="shared" ref="G313:H314" si="44">E313/C313%</f>
        <v>100</v>
      </c>
      <c r="H313" s="262">
        <f t="shared" si="44"/>
        <v>3.261578604044358E-2</v>
      </c>
      <c r="I313" s="4">
        <f>SUM(Daman:Diu!I313)</f>
        <v>0</v>
      </c>
      <c r="J313" s="20">
        <f>SUM(Daman:Diu!J313)</f>
        <v>61.3</v>
      </c>
      <c r="K313" s="4">
        <f>SUM(Daman:Diu!K313)</f>
        <v>0</v>
      </c>
      <c r="L313" s="238">
        <f>SUM(Daman:Diu!L313)</f>
        <v>5.93</v>
      </c>
      <c r="M313" s="4">
        <f>SUM(Daman:Diu!M313)</f>
        <v>0</v>
      </c>
      <c r="N313" s="238">
        <f>SUM(Daman:Diu!N313)</f>
        <v>0</v>
      </c>
      <c r="O313" s="382"/>
      <c r="P313" s="195">
        <f>SUM(Daman:Diu!P313)</f>
        <v>0</v>
      </c>
      <c r="Q313" s="262">
        <f>SUM(Daman:Diu!Q313)</f>
        <v>0</v>
      </c>
      <c r="R313" s="5">
        <f>SUM(Daman:Diu!R313)</f>
        <v>0</v>
      </c>
      <c r="S313" s="20">
        <f>SUM(Daman:Diu!S313)</f>
        <v>5.93</v>
      </c>
      <c r="T313" s="4">
        <f>SUM(Daman:Diu!T313)</f>
        <v>0</v>
      </c>
      <c r="U313" s="238">
        <f>SUM(Daman:Diu!U313)</f>
        <v>5.93</v>
      </c>
      <c r="V313" s="4">
        <f>SUM(Daman:Diu!V313)</f>
        <v>0</v>
      </c>
      <c r="W313" s="238">
        <f>SUM(Daman:Diu!W313)</f>
        <v>0</v>
      </c>
      <c r="X313" s="382"/>
      <c r="Y313" s="4">
        <f>SUM(Daman:Diu!Y313)</f>
        <v>0</v>
      </c>
      <c r="Z313" s="238">
        <f>SUM(Daman:Diu!Z313)</f>
        <v>0</v>
      </c>
      <c r="AA313" s="4">
        <f>SUM(Daman:Diu!AA313)</f>
        <v>0</v>
      </c>
      <c r="AB313" s="238">
        <f>SUM(Daman:Diu!AB313)</f>
        <v>5.93</v>
      </c>
      <c r="AC313" s="4"/>
      <c r="AD313" s="495">
        <f>SUM(Daman:Diu!AB313)</f>
        <v>5.93</v>
      </c>
      <c r="AE313" s="504">
        <f t="shared" si="40"/>
        <v>5.93</v>
      </c>
      <c r="AF313" s="504">
        <f t="shared" si="41"/>
        <v>0</v>
      </c>
    </row>
    <row r="314" spans="1:32" s="278" customFormat="1">
      <c r="A314" s="270"/>
      <c r="B314" s="306" t="s">
        <v>107</v>
      </c>
      <c r="C314" s="493">
        <f>SUM(Daman:Diu!C314)</f>
        <v>266</v>
      </c>
      <c r="D314" s="20">
        <f>SUM(Daman:Diu!D314)</f>
        <v>61.319999999999993</v>
      </c>
      <c r="E314" s="493">
        <f>SUM(Daman:Diu!E314)</f>
        <v>265</v>
      </c>
      <c r="F314" s="20">
        <f>SUM(Daman:Diu!F314)</f>
        <v>0.02</v>
      </c>
      <c r="G314" s="323">
        <f t="shared" si="44"/>
        <v>99.624060150375939</v>
      </c>
      <c r="H314" s="270">
        <f t="shared" si="44"/>
        <v>3.261578604044358E-2</v>
      </c>
      <c r="I314" s="274">
        <f>SUM(Daman:Diu!I314)</f>
        <v>1</v>
      </c>
      <c r="J314" s="273">
        <f>SUM(Daman:Diu!J314)</f>
        <v>61.3</v>
      </c>
      <c r="K314" s="274">
        <f>SUM(Daman:Diu!K314)</f>
        <v>0</v>
      </c>
      <c r="L314" s="275">
        <f>SUM(Daman:Diu!L314)</f>
        <v>5.93</v>
      </c>
      <c r="M314" s="274">
        <f>SUM(Daman:Diu!M314)</f>
        <v>0</v>
      </c>
      <c r="N314" s="275">
        <f>SUM(Daman:Diu!N314)</f>
        <v>0</v>
      </c>
      <c r="O314" s="392"/>
      <c r="P314" s="277">
        <f>SUM(Daman:Diu!P314)</f>
        <v>0</v>
      </c>
      <c r="Q314" s="270">
        <f>SUM(Daman:Diu!Q314)</f>
        <v>103</v>
      </c>
      <c r="R314" s="272">
        <f>SUM(Daman:Diu!R314)</f>
        <v>0</v>
      </c>
      <c r="S314" s="273">
        <f>SUM(Daman:Diu!S314)</f>
        <v>108.93</v>
      </c>
      <c r="T314" s="274">
        <f>SUM(Daman:Diu!T314)</f>
        <v>0</v>
      </c>
      <c r="U314" s="275">
        <f>SUM(Daman:Diu!U314)</f>
        <v>5.93</v>
      </c>
      <c r="V314" s="274">
        <f>SUM(Daman:Diu!V314)</f>
        <v>0</v>
      </c>
      <c r="W314" s="275">
        <f>SUM(Daman:Diu!W314)</f>
        <v>0</v>
      </c>
      <c r="X314" s="392"/>
      <c r="Y314" s="274">
        <f>SUM(Daman:Diu!Y314)</f>
        <v>0</v>
      </c>
      <c r="Z314" s="275">
        <f>SUM(Daman:Diu!Z314)</f>
        <v>100</v>
      </c>
      <c r="AA314" s="274">
        <f>SUM(Daman:Diu!AA314)</f>
        <v>0</v>
      </c>
      <c r="AB314" s="275">
        <f>SUM(Daman:Diu!AB314)</f>
        <v>105.93</v>
      </c>
      <c r="AC314" s="306"/>
      <c r="AD314" s="495">
        <f>SUM(Daman:Diu!AB314)</f>
        <v>105.93</v>
      </c>
      <c r="AE314" s="504">
        <f t="shared" si="40"/>
        <v>105.93</v>
      </c>
      <c r="AF314" s="504">
        <f t="shared" si="41"/>
        <v>0</v>
      </c>
    </row>
    <row r="315" spans="1:32">
      <c r="A315" s="3">
        <v>15</v>
      </c>
      <c r="B315" s="1" t="s">
        <v>206</v>
      </c>
      <c r="C315" s="493">
        <f>SUM(Daman:Diu!C315)</f>
        <v>0</v>
      </c>
      <c r="D315" s="20">
        <f>SUM(Daman:Diu!D315)</f>
        <v>0</v>
      </c>
      <c r="E315" s="493">
        <f>SUM(Daman:Diu!E315)</f>
        <v>0</v>
      </c>
      <c r="F315" s="20">
        <f>SUM(Daman:Diu!F315)</f>
        <v>0</v>
      </c>
      <c r="G315" s="240"/>
      <c r="H315" s="399"/>
      <c r="I315" s="4">
        <f>SUM(Daman:Diu!I315)</f>
        <v>0</v>
      </c>
      <c r="J315" s="20">
        <f>SUM(Daman:Diu!J315)</f>
        <v>0</v>
      </c>
      <c r="K315" s="4">
        <f>SUM(Daman:Diu!K315)</f>
        <v>0</v>
      </c>
      <c r="L315" s="238">
        <f>SUM(Daman:Diu!L315)</f>
        <v>0</v>
      </c>
      <c r="M315" s="4">
        <f>SUM(Daman:Diu!M315)</f>
        <v>0</v>
      </c>
      <c r="N315" s="238">
        <f>SUM(Daman:Diu!N315)</f>
        <v>0</v>
      </c>
      <c r="O315" s="378"/>
      <c r="P315" s="195">
        <f>SUM(Daman:Diu!P315)</f>
        <v>0</v>
      </c>
      <c r="Q315" s="262">
        <f>SUM(Daman:Diu!Q315)</f>
        <v>0</v>
      </c>
      <c r="R315" s="5">
        <f>SUM(Daman:Diu!R315)</f>
        <v>0</v>
      </c>
      <c r="S315" s="20">
        <f>SUM(Daman:Diu!S315)</f>
        <v>0</v>
      </c>
      <c r="T315" s="4">
        <f>SUM(Daman:Diu!T315)</f>
        <v>0</v>
      </c>
      <c r="U315" s="238">
        <f>SUM(Daman:Diu!U315)</f>
        <v>0</v>
      </c>
      <c r="V315" s="4">
        <f>SUM(Daman:Diu!V315)</f>
        <v>0</v>
      </c>
      <c r="W315" s="238">
        <f>SUM(Daman:Diu!W315)</f>
        <v>0</v>
      </c>
      <c r="X315" s="378"/>
      <c r="Y315" s="4">
        <f>SUM(Daman:Diu!Y315)</f>
        <v>0</v>
      </c>
      <c r="Z315" s="238">
        <f>SUM(Daman:Diu!Z315)</f>
        <v>0</v>
      </c>
      <c r="AA315" s="4">
        <f>SUM(Daman:Diu!AA315)</f>
        <v>0</v>
      </c>
      <c r="AB315" s="238">
        <f>SUM(Daman:Diu!AB315)</f>
        <v>0</v>
      </c>
      <c r="AC315" s="1"/>
      <c r="AD315" s="495">
        <f>SUM(Daman:Diu!AB315)</f>
        <v>0</v>
      </c>
      <c r="AE315" s="504">
        <f t="shared" si="40"/>
        <v>0</v>
      </c>
      <c r="AF315" s="504">
        <f t="shared" si="41"/>
        <v>0</v>
      </c>
    </row>
    <row r="316" spans="1:32">
      <c r="A316" s="32">
        <v>15.01</v>
      </c>
      <c r="B316" s="4" t="s">
        <v>207</v>
      </c>
      <c r="C316" s="493">
        <f>SUM(Daman:Diu!C316)</f>
        <v>0</v>
      </c>
      <c r="D316" s="20">
        <f>SUM(Daman:Diu!D316)</f>
        <v>0</v>
      </c>
      <c r="E316" s="493">
        <f>SUM(Daman:Diu!E316)</f>
        <v>0</v>
      </c>
      <c r="F316" s="20">
        <f>SUM(Daman:Diu!F316)</f>
        <v>0</v>
      </c>
      <c r="G316" s="241"/>
      <c r="H316" s="238"/>
      <c r="I316" s="4">
        <f>SUM(Daman:Diu!I316)</f>
        <v>0</v>
      </c>
      <c r="J316" s="20">
        <f>SUM(Daman:Diu!J316)</f>
        <v>0</v>
      </c>
      <c r="K316" s="4">
        <f>SUM(Daman:Diu!K316)</f>
        <v>0</v>
      </c>
      <c r="L316" s="238">
        <f>SUM(Daman:Diu!L316)</f>
        <v>0</v>
      </c>
      <c r="M316" s="4">
        <f>SUM(Daman:Diu!M316)</f>
        <v>0</v>
      </c>
      <c r="N316" s="238">
        <f>SUM(Daman:Diu!N316)</f>
        <v>0</v>
      </c>
      <c r="O316" s="385">
        <v>0.03</v>
      </c>
      <c r="P316" s="195">
        <f>SUM(Daman:Diu!P316)</f>
        <v>0</v>
      </c>
      <c r="Q316" s="262">
        <f>SUM(Daman:Diu!Q316)</f>
        <v>0</v>
      </c>
      <c r="R316" s="5">
        <f>SUM(Daman:Diu!R316)</f>
        <v>0</v>
      </c>
      <c r="S316" s="20">
        <f>SUM(Daman:Diu!S316)</f>
        <v>0</v>
      </c>
      <c r="T316" s="4">
        <f>SUM(Daman:Diu!T316)</f>
        <v>0</v>
      </c>
      <c r="U316" s="238">
        <f>SUM(Daman:Diu!U316)</f>
        <v>0</v>
      </c>
      <c r="V316" s="4">
        <f>SUM(Daman:Diu!V316)</f>
        <v>0</v>
      </c>
      <c r="W316" s="238">
        <f>SUM(Daman:Diu!W316)</f>
        <v>0</v>
      </c>
      <c r="X316" s="385">
        <v>0.03</v>
      </c>
      <c r="Y316" s="4">
        <f>SUM(Daman:Diu!Y316)</f>
        <v>0</v>
      </c>
      <c r="Z316" s="238">
        <f>SUM(Daman:Diu!Z316)</f>
        <v>0</v>
      </c>
      <c r="AA316" s="4">
        <f>SUM(Daman:Diu!AA316)</f>
        <v>0</v>
      </c>
      <c r="AB316" s="238">
        <f>SUM(Daman:Diu!AB316)</f>
        <v>0</v>
      </c>
      <c r="AC316" s="4"/>
      <c r="AD316" s="495">
        <f>SUM(Daman:Diu!AB316)</f>
        <v>0</v>
      </c>
      <c r="AE316" s="504">
        <f t="shared" si="40"/>
        <v>0</v>
      </c>
      <c r="AF316" s="504">
        <f t="shared" si="41"/>
        <v>0</v>
      </c>
    </row>
    <row r="317" spans="1:32">
      <c r="A317" s="32">
        <v>15.02</v>
      </c>
      <c r="B317" s="4" t="s">
        <v>208</v>
      </c>
      <c r="C317" s="493">
        <f>SUM(Daman:Diu!C317)</f>
        <v>0</v>
      </c>
      <c r="D317" s="20">
        <f>SUM(Daman:Diu!D317)</f>
        <v>0</v>
      </c>
      <c r="E317" s="493">
        <f>SUM(Daman:Diu!E317)</f>
        <v>0</v>
      </c>
      <c r="F317" s="20">
        <f>SUM(Daman:Diu!F317)</f>
        <v>0</v>
      </c>
      <c r="G317" s="241"/>
      <c r="H317" s="238"/>
      <c r="I317" s="4">
        <f>SUM(Daman:Diu!I317)</f>
        <v>0</v>
      </c>
      <c r="J317" s="20">
        <f>SUM(Daman:Diu!J317)</f>
        <v>0</v>
      </c>
      <c r="K317" s="4">
        <f>SUM(Daman:Diu!K317)</f>
        <v>0</v>
      </c>
      <c r="L317" s="238">
        <f>SUM(Daman:Diu!L317)</f>
        <v>0</v>
      </c>
      <c r="M317" s="4">
        <f>SUM(Daman:Diu!M317)</f>
        <v>0</v>
      </c>
      <c r="N317" s="238">
        <f>SUM(Daman:Diu!N317)</f>
        <v>0</v>
      </c>
      <c r="O317" s="385">
        <v>0.1</v>
      </c>
      <c r="P317" s="195">
        <f>SUM(Daman:Diu!P317)</f>
        <v>0</v>
      </c>
      <c r="Q317" s="262">
        <f>SUM(Daman:Diu!Q317)</f>
        <v>0</v>
      </c>
      <c r="R317" s="5">
        <f>SUM(Daman:Diu!R317)</f>
        <v>0</v>
      </c>
      <c r="S317" s="20">
        <f>SUM(Daman:Diu!S317)</f>
        <v>0</v>
      </c>
      <c r="T317" s="4">
        <f>SUM(Daman:Diu!T317)</f>
        <v>0</v>
      </c>
      <c r="U317" s="238">
        <f>SUM(Daman:Diu!U317)</f>
        <v>0</v>
      </c>
      <c r="V317" s="4">
        <f>SUM(Daman:Diu!V317)</f>
        <v>0</v>
      </c>
      <c r="W317" s="238">
        <f>SUM(Daman:Diu!W317)</f>
        <v>0</v>
      </c>
      <c r="X317" s="385">
        <v>0.1</v>
      </c>
      <c r="Y317" s="4">
        <f>SUM(Daman:Diu!Y317)</f>
        <v>0</v>
      </c>
      <c r="Z317" s="238">
        <f>SUM(Daman:Diu!Z317)</f>
        <v>0</v>
      </c>
      <c r="AA317" s="4">
        <f>SUM(Daman:Diu!AA317)</f>
        <v>0</v>
      </c>
      <c r="AB317" s="238">
        <f>SUM(Daman:Diu!AB317)</f>
        <v>0</v>
      </c>
      <c r="AC317" s="4"/>
      <c r="AD317" s="495">
        <f>SUM(Daman:Diu!AB317)</f>
        <v>0</v>
      </c>
      <c r="AE317" s="504">
        <f t="shared" si="40"/>
        <v>0</v>
      </c>
      <c r="AF317" s="504">
        <f t="shared" si="41"/>
        <v>0</v>
      </c>
    </row>
    <row r="318" spans="1:32" s="278" customFormat="1">
      <c r="A318" s="270"/>
      <c r="B318" s="306" t="s">
        <v>107</v>
      </c>
      <c r="C318" s="493">
        <f>SUM(Daman:Diu!C318)</f>
        <v>0</v>
      </c>
      <c r="D318" s="20">
        <f>SUM(Daman:Diu!D318)</f>
        <v>0</v>
      </c>
      <c r="E318" s="493">
        <f>SUM(Daman:Diu!E318)</f>
        <v>0</v>
      </c>
      <c r="F318" s="20">
        <f>SUM(Daman:Diu!F318)</f>
        <v>0</v>
      </c>
      <c r="G318" s="307"/>
      <c r="H318" s="354"/>
      <c r="I318" s="274">
        <f>SUM(Daman:Diu!I318)</f>
        <v>0</v>
      </c>
      <c r="J318" s="273">
        <f>SUM(Daman:Diu!J318)</f>
        <v>0</v>
      </c>
      <c r="K318" s="274">
        <f>SUM(Daman:Diu!K318)</f>
        <v>0</v>
      </c>
      <c r="L318" s="275">
        <f>SUM(Daman:Diu!L318)</f>
        <v>0</v>
      </c>
      <c r="M318" s="274">
        <f>SUM(Daman:Diu!M318)</f>
        <v>0</v>
      </c>
      <c r="N318" s="275">
        <f>SUM(Daman:Diu!N318)</f>
        <v>0</v>
      </c>
      <c r="O318" s="392"/>
      <c r="P318" s="277">
        <f>SUM(Daman:Diu!P318)</f>
        <v>0</v>
      </c>
      <c r="Q318" s="270">
        <f>SUM(Daman:Diu!Q318)</f>
        <v>0</v>
      </c>
      <c r="R318" s="272">
        <f>SUM(Daman:Diu!R318)</f>
        <v>0</v>
      </c>
      <c r="S318" s="273">
        <f>SUM(Daman:Diu!S318)</f>
        <v>0</v>
      </c>
      <c r="T318" s="274">
        <f>SUM(Daman:Diu!T318)</f>
        <v>0</v>
      </c>
      <c r="U318" s="275">
        <f>SUM(Daman:Diu!U318)</f>
        <v>0</v>
      </c>
      <c r="V318" s="274">
        <f>SUM(Daman:Diu!V318)</f>
        <v>0</v>
      </c>
      <c r="W318" s="275">
        <f>SUM(Daman:Diu!W318)</f>
        <v>0</v>
      </c>
      <c r="X318" s="392"/>
      <c r="Y318" s="274">
        <f>SUM(Daman:Diu!Y318)</f>
        <v>0</v>
      </c>
      <c r="Z318" s="275">
        <f>SUM(Daman:Diu!Z318)</f>
        <v>0</v>
      </c>
      <c r="AA318" s="274">
        <f>SUM(Daman:Diu!AA318)</f>
        <v>0</v>
      </c>
      <c r="AB318" s="275">
        <f>SUM(Daman:Diu!AB318)</f>
        <v>0</v>
      </c>
      <c r="AC318" s="306"/>
      <c r="AD318" s="495">
        <f>SUM(Daman:Diu!AB318)</f>
        <v>0</v>
      </c>
      <c r="AE318" s="504">
        <f t="shared" si="40"/>
        <v>0</v>
      </c>
      <c r="AF318" s="504">
        <f t="shared" si="41"/>
        <v>0</v>
      </c>
    </row>
    <row r="319" spans="1:32">
      <c r="A319" s="21" t="s">
        <v>209</v>
      </c>
      <c r="B319" s="1" t="s">
        <v>210</v>
      </c>
      <c r="C319" s="493">
        <f>SUM(Daman:Diu!C319)</f>
        <v>0</v>
      </c>
      <c r="D319" s="20">
        <f>SUM(Daman:Diu!D319)</f>
        <v>0</v>
      </c>
      <c r="E319" s="493">
        <f>SUM(Daman:Diu!E319)</f>
        <v>0</v>
      </c>
      <c r="F319" s="20">
        <f>SUM(Daman:Diu!F319)</f>
        <v>0</v>
      </c>
      <c r="G319" s="240"/>
      <c r="H319" s="399"/>
      <c r="I319" s="4">
        <f>SUM(Daman:Diu!I319)</f>
        <v>0</v>
      </c>
      <c r="J319" s="20">
        <f>SUM(Daman:Diu!J319)</f>
        <v>0</v>
      </c>
      <c r="K319" s="4">
        <f>SUM(Daman:Diu!K319)</f>
        <v>0</v>
      </c>
      <c r="L319" s="238">
        <f>SUM(Daman:Diu!L319)</f>
        <v>0</v>
      </c>
      <c r="M319" s="4">
        <f>SUM(Daman:Diu!M319)</f>
        <v>0</v>
      </c>
      <c r="N319" s="238">
        <f>SUM(Daman:Diu!N319)</f>
        <v>0</v>
      </c>
      <c r="O319" s="378"/>
      <c r="P319" s="195">
        <f>SUM(Daman:Diu!P319)</f>
        <v>0</v>
      </c>
      <c r="Q319" s="262">
        <f>SUM(Daman:Diu!Q319)</f>
        <v>0</v>
      </c>
      <c r="R319" s="5">
        <f>SUM(Daman:Diu!R319)</f>
        <v>0</v>
      </c>
      <c r="S319" s="20">
        <f>SUM(Daman:Diu!S319)</f>
        <v>0</v>
      </c>
      <c r="T319" s="4">
        <f>SUM(Daman:Diu!T319)</f>
        <v>0</v>
      </c>
      <c r="U319" s="238">
        <f>SUM(Daman:Diu!U319)</f>
        <v>0</v>
      </c>
      <c r="V319" s="4">
        <f>SUM(Daman:Diu!V319)</f>
        <v>0</v>
      </c>
      <c r="W319" s="238">
        <f>SUM(Daman:Diu!W319)</f>
        <v>0</v>
      </c>
      <c r="X319" s="378"/>
      <c r="Y319" s="4">
        <f>SUM(Daman:Diu!Y319)</f>
        <v>0</v>
      </c>
      <c r="Z319" s="238">
        <f>SUM(Daman:Diu!Z319)</f>
        <v>0</v>
      </c>
      <c r="AA319" s="4">
        <f>SUM(Daman:Diu!AA319)</f>
        <v>0</v>
      </c>
      <c r="AB319" s="238">
        <f>SUM(Daman:Diu!AB319)</f>
        <v>0</v>
      </c>
      <c r="AC319" s="1"/>
      <c r="AD319" s="495">
        <f>SUM(Daman:Diu!AB319)</f>
        <v>0</v>
      </c>
      <c r="AE319" s="504">
        <f t="shared" si="40"/>
        <v>0</v>
      </c>
      <c r="AF319" s="504">
        <f t="shared" si="41"/>
        <v>0</v>
      </c>
    </row>
    <row r="320" spans="1:32">
      <c r="A320" s="3">
        <v>16</v>
      </c>
      <c r="B320" s="1" t="s">
        <v>211</v>
      </c>
      <c r="C320" s="493">
        <f>SUM(Daman:Diu!C320)</f>
        <v>0</v>
      </c>
      <c r="D320" s="20">
        <f>SUM(Daman:Diu!D320)</f>
        <v>0</v>
      </c>
      <c r="E320" s="493">
        <f>SUM(Daman:Diu!E320)</f>
        <v>0</v>
      </c>
      <c r="F320" s="20">
        <f>SUM(Daman:Diu!F320)</f>
        <v>0</v>
      </c>
      <c r="G320" s="240"/>
      <c r="H320" s="399"/>
      <c r="I320" s="4">
        <f>SUM(Daman:Diu!I320)</f>
        <v>0</v>
      </c>
      <c r="J320" s="20">
        <f>SUM(Daman:Diu!J320)</f>
        <v>0</v>
      </c>
      <c r="K320" s="4">
        <f>SUM(Daman:Diu!K320)</f>
        <v>0</v>
      </c>
      <c r="L320" s="238">
        <f>SUM(Daman:Diu!L320)</f>
        <v>0</v>
      </c>
      <c r="M320" s="4">
        <f>SUM(Daman:Diu!M320)</f>
        <v>0</v>
      </c>
      <c r="N320" s="238">
        <f>SUM(Daman:Diu!N320)</f>
        <v>0</v>
      </c>
      <c r="O320" s="378"/>
      <c r="P320" s="195">
        <f>SUM(Daman:Diu!P320)</f>
        <v>0</v>
      </c>
      <c r="Q320" s="262">
        <f>SUM(Daman:Diu!Q320)</f>
        <v>0</v>
      </c>
      <c r="R320" s="5">
        <f>SUM(Daman:Diu!R320)</f>
        <v>0</v>
      </c>
      <c r="S320" s="20">
        <f>SUM(Daman:Diu!S320)</f>
        <v>0</v>
      </c>
      <c r="T320" s="4">
        <f>SUM(Daman:Diu!T320)</f>
        <v>0</v>
      </c>
      <c r="U320" s="238">
        <f>SUM(Daman:Diu!U320)</f>
        <v>0</v>
      </c>
      <c r="V320" s="4">
        <f>SUM(Daman:Diu!V320)</f>
        <v>0</v>
      </c>
      <c r="W320" s="238">
        <f>SUM(Daman:Diu!W320)</f>
        <v>0</v>
      </c>
      <c r="X320" s="378"/>
      <c r="Y320" s="4">
        <f>SUM(Daman:Diu!Y320)</f>
        <v>0</v>
      </c>
      <c r="Z320" s="238">
        <f>SUM(Daman:Diu!Z320)</f>
        <v>0</v>
      </c>
      <c r="AA320" s="4">
        <f>SUM(Daman:Diu!AA320)</f>
        <v>0</v>
      </c>
      <c r="AB320" s="238">
        <f>SUM(Daman:Diu!AB320)</f>
        <v>0</v>
      </c>
      <c r="AC320" s="1"/>
      <c r="AD320" s="495">
        <f>SUM(Daman:Diu!AB320)</f>
        <v>0</v>
      </c>
      <c r="AE320" s="504">
        <f t="shared" si="40"/>
        <v>0</v>
      </c>
      <c r="AF320" s="504">
        <f t="shared" si="41"/>
        <v>0</v>
      </c>
    </row>
    <row r="321" spans="1:32">
      <c r="A321" s="32">
        <v>16.010000000000002</v>
      </c>
      <c r="B321" s="4" t="s">
        <v>212</v>
      </c>
      <c r="C321" s="493">
        <f>SUM(Daman:Diu!C321)</f>
        <v>0</v>
      </c>
      <c r="D321" s="20">
        <f>SUM(Daman:Diu!D321)</f>
        <v>0</v>
      </c>
      <c r="E321" s="493">
        <f>SUM(Daman:Diu!E321)</f>
        <v>0</v>
      </c>
      <c r="F321" s="20">
        <f>SUM(Daman:Diu!F321)</f>
        <v>0</v>
      </c>
      <c r="G321" s="241"/>
      <c r="H321" s="238"/>
      <c r="I321" s="4">
        <f>SUM(Daman:Diu!I321)</f>
        <v>0</v>
      </c>
      <c r="J321" s="20">
        <f>SUM(Daman:Diu!J321)</f>
        <v>0</v>
      </c>
      <c r="K321" s="4">
        <f>SUM(Daman:Diu!K321)</f>
        <v>0</v>
      </c>
      <c r="L321" s="238">
        <f>SUM(Daman:Diu!L321)</f>
        <v>0</v>
      </c>
      <c r="M321" s="4">
        <f>SUM(Daman:Diu!M321)</f>
        <v>0</v>
      </c>
      <c r="N321" s="238">
        <f>SUM(Daman:Diu!N321)</f>
        <v>0</v>
      </c>
      <c r="O321" s="382"/>
      <c r="P321" s="195">
        <f>SUM(Daman:Diu!P321)</f>
        <v>0</v>
      </c>
      <c r="Q321" s="262">
        <f>SUM(Daman:Diu!Q321)</f>
        <v>0</v>
      </c>
      <c r="R321" s="5">
        <f>SUM(Daman:Diu!R321)</f>
        <v>0</v>
      </c>
      <c r="S321" s="20">
        <f>SUM(Daman:Diu!S321)</f>
        <v>0</v>
      </c>
      <c r="T321" s="4">
        <f>SUM(Daman:Diu!T321)</f>
        <v>0</v>
      </c>
      <c r="U321" s="238">
        <f>SUM(Daman:Diu!U321)</f>
        <v>0</v>
      </c>
      <c r="V321" s="4">
        <f>SUM(Daman:Diu!V321)</f>
        <v>0</v>
      </c>
      <c r="W321" s="238">
        <f>SUM(Daman:Diu!W321)</f>
        <v>0</v>
      </c>
      <c r="X321" s="382"/>
      <c r="Y321" s="4">
        <f>SUM(Daman:Diu!Y321)</f>
        <v>0</v>
      </c>
      <c r="Z321" s="238">
        <f>SUM(Daman:Diu!Z321)</f>
        <v>0</v>
      </c>
      <c r="AA321" s="4">
        <f>SUM(Daman:Diu!AA321)</f>
        <v>0</v>
      </c>
      <c r="AB321" s="238">
        <f>SUM(Daman:Diu!AB321)</f>
        <v>0</v>
      </c>
      <c r="AC321" s="4"/>
      <c r="AD321" s="495">
        <f>SUM(Daman:Diu!AB321)</f>
        <v>0</v>
      </c>
      <c r="AE321" s="504">
        <f t="shared" si="40"/>
        <v>0</v>
      </c>
      <c r="AF321" s="504">
        <f t="shared" si="41"/>
        <v>0</v>
      </c>
    </row>
    <row r="322" spans="1:32" s="505" customFormat="1" ht="28.5" customHeight="1">
      <c r="A322" s="497"/>
      <c r="B322" s="473" t="s">
        <v>127</v>
      </c>
      <c r="C322" s="498">
        <f>SUM(Daman:Diu!C322)</f>
        <v>100</v>
      </c>
      <c r="D322" s="499">
        <f>SUM(Daman:Diu!D322)</f>
        <v>0.5</v>
      </c>
      <c r="E322" s="498">
        <f>SUM(Daman:Diu!E322)</f>
        <v>100</v>
      </c>
      <c r="F322" s="499">
        <f>SUM(Daman:Diu!F322)</f>
        <v>0.5</v>
      </c>
      <c r="G322" s="500">
        <f t="shared" ref="G322:H336" si="45">E322/C322%</f>
        <v>100</v>
      </c>
      <c r="H322" s="497">
        <f t="shared" si="45"/>
        <v>100</v>
      </c>
      <c r="I322" s="473">
        <f>SUM(Daman:Diu!I322)</f>
        <v>0</v>
      </c>
      <c r="J322" s="499">
        <f>SUM(Daman:Diu!J322)</f>
        <v>0</v>
      </c>
      <c r="K322" s="473">
        <f>SUM(Daman:Diu!K322)</f>
        <v>0</v>
      </c>
      <c r="L322" s="501">
        <f>SUM(Daman:Diu!L322)</f>
        <v>0</v>
      </c>
      <c r="M322" s="473">
        <f>SUM(Daman:Diu!M322)</f>
        <v>0</v>
      </c>
      <c r="N322" s="501">
        <f>SUM(Daman:Diu!N322)</f>
        <v>0</v>
      </c>
      <c r="O322" s="502">
        <v>5.0000000000000001E-3</v>
      </c>
      <c r="P322" s="503">
        <f>SUM(Daman:Diu!P322)</f>
        <v>101</v>
      </c>
      <c r="Q322" s="497">
        <f>SUM(Daman:Diu!Q322)</f>
        <v>0.505</v>
      </c>
      <c r="R322" s="498">
        <f>SUM(Daman:Diu!R322)</f>
        <v>101</v>
      </c>
      <c r="S322" s="499">
        <f>SUM(Daman:Diu!S322)</f>
        <v>0.505</v>
      </c>
      <c r="T322" s="473">
        <f>SUM(Daman:Diu!T322)</f>
        <v>0</v>
      </c>
      <c r="U322" s="501">
        <f>SUM(Daman:Diu!U322)</f>
        <v>0</v>
      </c>
      <c r="V322" s="473">
        <f>SUM(Daman:Diu!V322)</f>
        <v>0</v>
      </c>
      <c r="W322" s="501">
        <f>SUM(Daman:Diu!W322)</f>
        <v>0</v>
      </c>
      <c r="X322" s="502">
        <v>5.0000000000000001E-3</v>
      </c>
      <c r="Y322" s="473">
        <f>SUM(Daman:Diu!Y322)</f>
        <v>101</v>
      </c>
      <c r="Z322" s="501">
        <f>SUM(Daman:Diu!Z322)</f>
        <v>0.505</v>
      </c>
      <c r="AA322" s="473">
        <f>SUM(Daman:Diu!AA322)</f>
        <v>101</v>
      </c>
      <c r="AB322" s="501">
        <f>SUM(Daman:Diu!AB322)</f>
        <v>0.505</v>
      </c>
      <c r="AC322" s="589" t="s">
        <v>319</v>
      </c>
      <c r="AD322" s="504">
        <f>SUM(Daman:Diu!AB322)</f>
        <v>0.505</v>
      </c>
      <c r="AE322" s="504">
        <f t="shared" si="40"/>
        <v>0.505</v>
      </c>
      <c r="AF322" s="504">
        <f t="shared" si="41"/>
        <v>0</v>
      </c>
    </row>
    <row r="323" spans="1:32" s="505" customFormat="1">
      <c r="A323" s="497"/>
      <c r="B323" s="473" t="s">
        <v>175</v>
      </c>
      <c r="C323" s="498">
        <f>SUM(Daman:Diu!C323)</f>
        <v>183</v>
      </c>
      <c r="D323" s="499">
        <f>SUM(Daman:Diu!D323)</f>
        <v>0.91500000000000004</v>
      </c>
      <c r="E323" s="498">
        <f>SUM(Daman:Diu!E323)</f>
        <v>183</v>
      </c>
      <c r="F323" s="499">
        <f>SUM(Daman:Diu!F323)</f>
        <v>0.91500000000000004</v>
      </c>
      <c r="G323" s="500">
        <f t="shared" si="45"/>
        <v>100</v>
      </c>
      <c r="H323" s="497">
        <f t="shared" si="45"/>
        <v>100</v>
      </c>
      <c r="I323" s="473">
        <f>SUM(Daman:Diu!I323)</f>
        <v>0</v>
      </c>
      <c r="J323" s="499">
        <f>SUM(Daman:Diu!J323)</f>
        <v>0</v>
      </c>
      <c r="K323" s="473">
        <f>SUM(Daman:Diu!K323)</f>
        <v>0</v>
      </c>
      <c r="L323" s="501">
        <f>SUM(Daman:Diu!L323)</f>
        <v>0</v>
      </c>
      <c r="M323" s="473">
        <f>SUM(Daman:Diu!M323)</f>
        <v>0</v>
      </c>
      <c r="N323" s="501">
        <f>SUM(Daman:Diu!N323)</f>
        <v>0</v>
      </c>
      <c r="O323" s="502">
        <v>5.0000000000000001E-3</v>
      </c>
      <c r="P323" s="503">
        <f>SUM(Daman:Diu!P323)</f>
        <v>184</v>
      </c>
      <c r="Q323" s="497">
        <f>SUM(Daman:Diu!Q323)</f>
        <v>0.91999999999999993</v>
      </c>
      <c r="R323" s="498">
        <f>SUM(Daman:Diu!R323)</f>
        <v>184</v>
      </c>
      <c r="S323" s="499">
        <f>SUM(Daman:Diu!S323)</f>
        <v>0.91999999999999993</v>
      </c>
      <c r="T323" s="473">
        <f>SUM(Daman:Diu!T323)</f>
        <v>0</v>
      </c>
      <c r="U323" s="501">
        <f>SUM(Daman:Diu!U323)</f>
        <v>0</v>
      </c>
      <c r="V323" s="473">
        <f>SUM(Daman:Diu!V323)</f>
        <v>0</v>
      </c>
      <c r="W323" s="501">
        <f>SUM(Daman:Diu!W323)</f>
        <v>0</v>
      </c>
      <c r="X323" s="502">
        <v>5.0000000000000001E-3</v>
      </c>
      <c r="Y323" s="473">
        <f>SUM(Daman:Diu!Y323)</f>
        <v>184</v>
      </c>
      <c r="Z323" s="501">
        <f>SUM(Daman:Diu!Z323)</f>
        <v>0.91999999999999993</v>
      </c>
      <c r="AA323" s="473">
        <f>SUM(Daman:Diu!AA323)</f>
        <v>184</v>
      </c>
      <c r="AB323" s="501">
        <f>SUM(Daman:Diu!AB323)</f>
        <v>0.91999999999999993</v>
      </c>
      <c r="AC323" s="596"/>
      <c r="AD323" s="504">
        <f>SUM(Daman:Diu!AB323)</f>
        <v>0.91999999999999993</v>
      </c>
      <c r="AE323" s="504">
        <f t="shared" si="40"/>
        <v>0.91999999999999993</v>
      </c>
      <c r="AF323" s="504">
        <f t="shared" si="41"/>
        <v>0</v>
      </c>
    </row>
    <row r="324" spans="1:32" s="505" customFormat="1">
      <c r="A324" s="497">
        <v>16.02</v>
      </c>
      <c r="B324" s="473" t="s">
        <v>213</v>
      </c>
      <c r="C324" s="498">
        <f>SUM(Daman:Diu!C324)</f>
        <v>329</v>
      </c>
      <c r="D324" s="499">
        <f>SUM(Daman:Diu!D324)</f>
        <v>1.645</v>
      </c>
      <c r="E324" s="498">
        <f>SUM(Daman:Diu!E324)</f>
        <v>329</v>
      </c>
      <c r="F324" s="499">
        <f>SUM(Daman:Diu!F324)</f>
        <v>1.645</v>
      </c>
      <c r="G324" s="500">
        <f t="shared" si="45"/>
        <v>100</v>
      </c>
      <c r="H324" s="497">
        <f t="shared" si="45"/>
        <v>100</v>
      </c>
      <c r="I324" s="473">
        <f>SUM(Daman:Diu!I324)</f>
        <v>0</v>
      </c>
      <c r="J324" s="499">
        <f>SUM(Daman:Diu!J324)</f>
        <v>0</v>
      </c>
      <c r="K324" s="473">
        <f>SUM(Daman:Diu!K324)</f>
        <v>0</v>
      </c>
      <c r="L324" s="501">
        <f>SUM(Daman:Diu!L324)</f>
        <v>0</v>
      </c>
      <c r="M324" s="473">
        <f>SUM(Daman:Diu!M324)</f>
        <v>0</v>
      </c>
      <c r="N324" s="501">
        <f>SUM(Daman:Diu!N324)</f>
        <v>0</v>
      </c>
      <c r="O324" s="506">
        <v>5.0000000000000001E-3</v>
      </c>
      <c r="P324" s="503">
        <f>SUM(Daman:Diu!P324)</f>
        <v>256</v>
      </c>
      <c r="Q324" s="497">
        <f>SUM(Daman:Diu!Q324)</f>
        <v>1.28</v>
      </c>
      <c r="R324" s="498">
        <f>SUM(Daman:Diu!R324)</f>
        <v>256</v>
      </c>
      <c r="S324" s="499">
        <f>SUM(Daman:Diu!S324)</f>
        <v>1.28</v>
      </c>
      <c r="T324" s="473">
        <f>SUM(Daman:Diu!T324)</f>
        <v>0</v>
      </c>
      <c r="U324" s="501">
        <f>SUM(Daman:Diu!U324)</f>
        <v>0</v>
      </c>
      <c r="V324" s="473">
        <f>SUM(Daman:Diu!V324)</f>
        <v>0</v>
      </c>
      <c r="W324" s="501">
        <f>SUM(Daman:Diu!W324)</f>
        <v>0</v>
      </c>
      <c r="X324" s="506">
        <v>5.0000000000000001E-3</v>
      </c>
      <c r="Y324" s="473">
        <f>SUM(Daman:Diu!Y324)</f>
        <v>256</v>
      </c>
      <c r="Z324" s="501">
        <f>SUM(Daman:Diu!Z324)</f>
        <v>1.28</v>
      </c>
      <c r="AA324" s="473">
        <f>SUM(Daman:Diu!AA324)</f>
        <v>256</v>
      </c>
      <c r="AB324" s="501">
        <f>SUM(Daman:Diu!AB324)</f>
        <v>1.28</v>
      </c>
      <c r="AC324" s="590"/>
      <c r="AD324" s="504">
        <f>SUM(Daman:Diu!AB324)</f>
        <v>1.28</v>
      </c>
      <c r="AE324" s="504">
        <f t="shared" si="40"/>
        <v>1.28</v>
      </c>
      <c r="AF324" s="504">
        <f t="shared" si="41"/>
        <v>0</v>
      </c>
    </row>
    <row r="325" spans="1:32" s="278" customFormat="1">
      <c r="A325" s="270"/>
      <c r="B325" s="306" t="s">
        <v>109</v>
      </c>
      <c r="C325" s="493">
        <f>SUM(Daman:Diu!C325)</f>
        <v>612</v>
      </c>
      <c r="D325" s="20">
        <f>SUM(Daman:Diu!D325)</f>
        <v>3.06</v>
      </c>
      <c r="E325" s="493">
        <f>SUM(Daman:Diu!E325)</f>
        <v>612</v>
      </c>
      <c r="F325" s="20">
        <f>SUM(Daman:Diu!F325)</f>
        <v>3.06</v>
      </c>
      <c r="G325" s="323">
        <f t="shared" si="45"/>
        <v>100</v>
      </c>
      <c r="H325" s="270">
        <f t="shared" si="45"/>
        <v>100</v>
      </c>
      <c r="I325" s="274">
        <f>SUM(Daman:Diu!I325)</f>
        <v>0</v>
      </c>
      <c r="J325" s="273">
        <f>SUM(Daman:Diu!J325)</f>
        <v>0</v>
      </c>
      <c r="K325" s="274">
        <f>SUM(Daman:Diu!K325)</f>
        <v>0</v>
      </c>
      <c r="L325" s="275">
        <f>SUM(Daman:Diu!L325)</f>
        <v>0</v>
      </c>
      <c r="M325" s="274">
        <f>SUM(Daman:Diu!M325)</f>
        <v>0</v>
      </c>
      <c r="N325" s="275">
        <f>SUM(Daman:Diu!N325)</f>
        <v>0</v>
      </c>
      <c r="O325" s="392"/>
      <c r="P325" s="277">
        <f>SUM(Daman:Diu!P325)</f>
        <v>541</v>
      </c>
      <c r="Q325" s="270">
        <f>SUM(Daman:Diu!Q325)</f>
        <v>2.7050000000000001</v>
      </c>
      <c r="R325" s="272">
        <f>SUM(Daman:Diu!R325)</f>
        <v>541</v>
      </c>
      <c r="S325" s="273">
        <f>SUM(Daman:Diu!S325)</f>
        <v>2.7050000000000001</v>
      </c>
      <c r="T325" s="274">
        <f>SUM(Daman:Diu!T325)</f>
        <v>0</v>
      </c>
      <c r="U325" s="275">
        <f>SUM(Daman:Diu!U325)</f>
        <v>0</v>
      </c>
      <c r="V325" s="274">
        <f>SUM(Daman:Diu!V325)</f>
        <v>0</v>
      </c>
      <c r="W325" s="275">
        <f>SUM(Daman:Diu!W325)</f>
        <v>0</v>
      </c>
      <c r="X325" s="392"/>
      <c r="Y325" s="274">
        <f>SUM(Daman:Diu!Y325)</f>
        <v>541</v>
      </c>
      <c r="Z325" s="275">
        <f>SUM(Daman:Diu!Z325)</f>
        <v>2.7050000000000001</v>
      </c>
      <c r="AA325" s="274">
        <f>SUM(Daman:Diu!AA325)</f>
        <v>541</v>
      </c>
      <c r="AB325" s="275">
        <f>SUM(Daman:Diu!AB325)</f>
        <v>2.7050000000000001</v>
      </c>
      <c r="AC325" s="306"/>
      <c r="AD325" s="495">
        <f>SUM(Daman:Diu!AB325)</f>
        <v>2.7050000000000001</v>
      </c>
      <c r="AE325" s="504">
        <f t="shared" si="40"/>
        <v>2.7050000000000001</v>
      </c>
      <c r="AF325" s="504">
        <f t="shared" si="41"/>
        <v>0</v>
      </c>
    </row>
    <row r="326" spans="1:32">
      <c r="A326" s="3">
        <v>17</v>
      </c>
      <c r="B326" s="1" t="s">
        <v>214</v>
      </c>
      <c r="C326" s="493">
        <f>SUM(Daman:Diu!C326)</f>
        <v>0</v>
      </c>
      <c r="D326" s="20">
        <f>SUM(Daman:Diu!D326)</f>
        <v>0</v>
      </c>
      <c r="E326" s="493">
        <f>SUM(Daman:Diu!E326)</f>
        <v>0</v>
      </c>
      <c r="F326" s="20">
        <f>SUM(Daman:Diu!F326)</f>
        <v>0</v>
      </c>
      <c r="G326" s="3"/>
      <c r="H326" s="262"/>
      <c r="I326" s="4">
        <f>SUM(Daman:Diu!I326)</f>
        <v>0</v>
      </c>
      <c r="J326" s="20">
        <f>SUM(Daman:Diu!J326)</f>
        <v>0</v>
      </c>
      <c r="K326" s="4">
        <f>SUM(Daman:Diu!K326)</f>
        <v>0</v>
      </c>
      <c r="L326" s="238">
        <f>SUM(Daman:Diu!L326)</f>
        <v>0</v>
      </c>
      <c r="M326" s="4">
        <f>SUM(Daman:Diu!M326)</f>
        <v>0</v>
      </c>
      <c r="N326" s="238">
        <f>SUM(Daman:Diu!N326)</f>
        <v>0</v>
      </c>
      <c r="O326" s="378"/>
      <c r="P326" s="195">
        <f>SUM(Daman:Diu!P326)</f>
        <v>0</v>
      </c>
      <c r="Q326" s="262">
        <f>SUM(Daman:Diu!Q326)</f>
        <v>0</v>
      </c>
      <c r="R326" s="5">
        <f>SUM(Daman:Diu!R326)</f>
        <v>0</v>
      </c>
      <c r="S326" s="20">
        <f>SUM(Daman:Diu!S326)</f>
        <v>0</v>
      </c>
      <c r="T326" s="4">
        <f>SUM(Daman:Diu!T326)</f>
        <v>0</v>
      </c>
      <c r="U326" s="238">
        <f>SUM(Daman:Diu!U326)</f>
        <v>0</v>
      </c>
      <c r="V326" s="4">
        <f>SUM(Daman:Diu!V326)</f>
        <v>0</v>
      </c>
      <c r="W326" s="238">
        <f>SUM(Daman:Diu!W326)</f>
        <v>0</v>
      </c>
      <c r="X326" s="378"/>
      <c r="Y326" s="4">
        <f>SUM(Daman:Diu!Y326)</f>
        <v>0</v>
      </c>
      <c r="Z326" s="238">
        <f>SUM(Daman:Diu!Z326)</f>
        <v>0</v>
      </c>
      <c r="AA326" s="4">
        <f>SUM(Daman:Diu!AA326)</f>
        <v>0</v>
      </c>
      <c r="AB326" s="238">
        <f>SUM(Daman:Diu!AB326)</f>
        <v>0</v>
      </c>
      <c r="AC326" s="1"/>
      <c r="AD326" s="495">
        <f>SUM(Daman:Diu!AB326)</f>
        <v>0</v>
      </c>
      <c r="AE326" s="504">
        <f t="shared" si="40"/>
        <v>0</v>
      </c>
      <c r="AF326" s="504">
        <f t="shared" si="41"/>
        <v>0</v>
      </c>
    </row>
    <row r="327" spans="1:32" s="505" customFormat="1" ht="28.5" customHeight="1">
      <c r="A327" s="497">
        <v>17.010000000000002</v>
      </c>
      <c r="B327" s="473" t="s">
        <v>212</v>
      </c>
      <c r="C327" s="498">
        <f>SUM(Daman:Diu!C327)</f>
        <v>52</v>
      </c>
      <c r="D327" s="499">
        <f>SUM(Daman:Diu!D327)</f>
        <v>2.6</v>
      </c>
      <c r="E327" s="498">
        <f>SUM(Daman:Diu!E327)</f>
        <v>52</v>
      </c>
      <c r="F327" s="499">
        <f>SUM(Daman:Diu!F327)</f>
        <v>2.6</v>
      </c>
      <c r="G327" s="500">
        <f t="shared" si="45"/>
        <v>100</v>
      </c>
      <c r="H327" s="497">
        <f t="shared" si="45"/>
        <v>100</v>
      </c>
      <c r="I327" s="473">
        <f>SUM(Daman:Diu!I327)</f>
        <v>0</v>
      </c>
      <c r="J327" s="499">
        <f>SUM(Daman:Diu!J327)</f>
        <v>0</v>
      </c>
      <c r="K327" s="473">
        <f>SUM(Daman:Diu!K327)</f>
        <v>0</v>
      </c>
      <c r="L327" s="501">
        <f>SUM(Daman:Diu!L327)</f>
        <v>0</v>
      </c>
      <c r="M327" s="473">
        <f>SUM(Daman:Diu!M327)</f>
        <v>0</v>
      </c>
      <c r="N327" s="501">
        <f>SUM(Daman:Diu!N327)</f>
        <v>0</v>
      </c>
      <c r="O327" s="502">
        <v>0.05</v>
      </c>
      <c r="P327" s="503">
        <f>SUM(Daman:Diu!P327)</f>
        <v>53</v>
      </c>
      <c r="Q327" s="497">
        <f>SUM(Daman:Diu!Q327)</f>
        <v>2.6500000000000004</v>
      </c>
      <c r="R327" s="498">
        <f>SUM(Daman:Diu!R327)</f>
        <v>53</v>
      </c>
      <c r="S327" s="499">
        <f>SUM(Daman:Diu!S327)</f>
        <v>2.6500000000000004</v>
      </c>
      <c r="T327" s="473">
        <f>SUM(Daman:Diu!T327)</f>
        <v>0</v>
      </c>
      <c r="U327" s="501">
        <f>SUM(Daman:Diu!U327)</f>
        <v>0</v>
      </c>
      <c r="V327" s="473">
        <f>SUM(Daman:Diu!V327)</f>
        <v>0</v>
      </c>
      <c r="W327" s="501">
        <f>SUM(Daman:Diu!W327)</f>
        <v>0</v>
      </c>
      <c r="X327" s="502">
        <v>0.05</v>
      </c>
      <c r="Y327" s="473">
        <f>SUM(Daman:Diu!Y327)</f>
        <v>53</v>
      </c>
      <c r="Z327" s="501">
        <f>SUM(Daman:Diu!Z327)</f>
        <v>2.6500000000000004</v>
      </c>
      <c r="AA327" s="473">
        <f>SUM(Daman:Diu!AA327)</f>
        <v>53</v>
      </c>
      <c r="AB327" s="501">
        <f>SUM(Daman:Diu!AB327)</f>
        <v>2.6500000000000004</v>
      </c>
      <c r="AC327" s="589" t="s">
        <v>319</v>
      </c>
      <c r="AD327" s="504">
        <f>SUM(Daman:Diu!AB327)</f>
        <v>2.6500000000000004</v>
      </c>
      <c r="AE327" s="504">
        <f t="shared" si="40"/>
        <v>2.6500000000000004</v>
      </c>
      <c r="AF327" s="504">
        <f t="shared" si="41"/>
        <v>0</v>
      </c>
    </row>
    <row r="328" spans="1:32" s="505" customFormat="1">
      <c r="A328" s="497">
        <v>17.02</v>
      </c>
      <c r="B328" s="473" t="s">
        <v>208</v>
      </c>
      <c r="C328" s="498">
        <f>SUM(Daman:Diu!C328)</f>
        <v>38</v>
      </c>
      <c r="D328" s="499">
        <f>SUM(Daman:Diu!D328)</f>
        <v>2.66</v>
      </c>
      <c r="E328" s="498">
        <f>SUM(Daman:Diu!E328)</f>
        <v>38</v>
      </c>
      <c r="F328" s="499">
        <f>SUM(Daman:Diu!F328)</f>
        <v>2.66</v>
      </c>
      <c r="G328" s="500">
        <f t="shared" si="45"/>
        <v>100</v>
      </c>
      <c r="H328" s="497">
        <f t="shared" si="45"/>
        <v>100</v>
      </c>
      <c r="I328" s="473">
        <f>SUM(Daman:Diu!I328)</f>
        <v>0</v>
      </c>
      <c r="J328" s="499">
        <f>SUM(Daman:Diu!J328)</f>
        <v>0</v>
      </c>
      <c r="K328" s="473">
        <f>SUM(Daman:Diu!K328)</f>
        <v>0</v>
      </c>
      <c r="L328" s="501">
        <f>SUM(Daman:Diu!L328)</f>
        <v>0</v>
      </c>
      <c r="M328" s="473">
        <f>SUM(Daman:Diu!M328)</f>
        <v>0</v>
      </c>
      <c r="N328" s="501">
        <f>SUM(Daman:Diu!N328)</f>
        <v>0</v>
      </c>
      <c r="O328" s="502">
        <v>7.0000000000000007E-2</v>
      </c>
      <c r="P328" s="503">
        <f>SUM(Daman:Diu!P328)</f>
        <v>38</v>
      </c>
      <c r="Q328" s="497">
        <f>SUM(Daman:Diu!Q328)</f>
        <v>2.66</v>
      </c>
      <c r="R328" s="498">
        <f>SUM(Daman:Diu!R328)</f>
        <v>38</v>
      </c>
      <c r="S328" s="499">
        <f>SUM(Daman:Diu!S328)</f>
        <v>2.66</v>
      </c>
      <c r="T328" s="473">
        <f>SUM(Daman:Diu!T328)</f>
        <v>0</v>
      </c>
      <c r="U328" s="501">
        <f>SUM(Daman:Diu!U328)</f>
        <v>0</v>
      </c>
      <c r="V328" s="473">
        <f>SUM(Daman:Diu!V328)</f>
        <v>0</v>
      </c>
      <c r="W328" s="501">
        <f>SUM(Daman:Diu!W328)</f>
        <v>0</v>
      </c>
      <c r="X328" s="502">
        <v>7.0000000000000007E-2</v>
      </c>
      <c r="Y328" s="473">
        <f>SUM(Daman:Diu!Y328)</f>
        <v>38</v>
      </c>
      <c r="Z328" s="501">
        <f>SUM(Daman:Diu!Z328)</f>
        <v>2.66</v>
      </c>
      <c r="AA328" s="473">
        <f>SUM(Daman:Diu!AA328)</f>
        <v>38</v>
      </c>
      <c r="AB328" s="501">
        <f>SUM(Daman:Diu!AB328)</f>
        <v>2.66</v>
      </c>
      <c r="AC328" s="590"/>
      <c r="AD328" s="504">
        <f>SUM(Daman:Diu!AB328)</f>
        <v>2.66</v>
      </c>
      <c r="AE328" s="504">
        <f t="shared" si="40"/>
        <v>2.66</v>
      </c>
      <c r="AF328" s="504">
        <f t="shared" si="41"/>
        <v>0</v>
      </c>
    </row>
    <row r="329" spans="1:32" s="278" customFormat="1">
      <c r="A329" s="270"/>
      <c r="B329" s="306" t="s">
        <v>109</v>
      </c>
      <c r="C329" s="493">
        <f>SUM(Daman:Diu!C329)</f>
        <v>90</v>
      </c>
      <c r="D329" s="20">
        <f>SUM(Daman:Diu!D329)</f>
        <v>5.26</v>
      </c>
      <c r="E329" s="493">
        <f>SUM(Daman:Diu!E329)</f>
        <v>90</v>
      </c>
      <c r="F329" s="20">
        <f>SUM(Daman:Diu!F329)</f>
        <v>5.26</v>
      </c>
      <c r="G329" s="323">
        <f t="shared" si="45"/>
        <v>100</v>
      </c>
      <c r="H329" s="270">
        <f t="shared" si="45"/>
        <v>100</v>
      </c>
      <c r="I329" s="274">
        <f>SUM(Daman:Diu!I329)</f>
        <v>0</v>
      </c>
      <c r="J329" s="273">
        <f>SUM(Daman:Diu!J329)</f>
        <v>0</v>
      </c>
      <c r="K329" s="274">
        <f>SUM(Daman:Diu!K329)</f>
        <v>0</v>
      </c>
      <c r="L329" s="275">
        <f>SUM(Daman:Diu!L329)</f>
        <v>0</v>
      </c>
      <c r="M329" s="274">
        <f>SUM(Daman:Diu!M329)</f>
        <v>0</v>
      </c>
      <c r="N329" s="275">
        <f>SUM(Daman:Diu!N329)</f>
        <v>0</v>
      </c>
      <c r="O329" s="392"/>
      <c r="P329" s="277">
        <f>SUM(Daman:Diu!P329)</f>
        <v>91</v>
      </c>
      <c r="Q329" s="270">
        <f>SUM(Daman:Diu!Q329)</f>
        <v>5.3100000000000005</v>
      </c>
      <c r="R329" s="272">
        <f>SUM(Daman:Diu!R329)</f>
        <v>91</v>
      </c>
      <c r="S329" s="273">
        <f>SUM(Daman:Diu!S329)</f>
        <v>5.3100000000000005</v>
      </c>
      <c r="T329" s="274">
        <f>SUM(Daman:Diu!T329)</f>
        <v>0</v>
      </c>
      <c r="U329" s="275">
        <f>SUM(Daman:Diu!U329)</f>
        <v>0</v>
      </c>
      <c r="V329" s="274">
        <f>SUM(Daman:Diu!V329)</f>
        <v>0</v>
      </c>
      <c r="W329" s="275">
        <f>SUM(Daman:Diu!W329)</f>
        <v>0</v>
      </c>
      <c r="X329" s="392"/>
      <c r="Y329" s="274">
        <f>SUM(Daman:Diu!Y329)</f>
        <v>91</v>
      </c>
      <c r="Z329" s="275">
        <f>SUM(Daman:Diu!Z329)</f>
        <v>5.3100000000000005</v>
      </c>
      <c r="AA329" s="274">
        <f>SUM(Daman:Diu!AA329)</f>
        <v>91</v>
      </c>
      <c r="AB329" s="275">
        <f>SUM(Daman:Diu!AB329)</f>
        <v>5.3100000000000005</v>
      </c>
      <c r="AC329" s="306"/>
      <c r="AD329" s="495">
        <f>SUM(Daman:Diu!AB329)</f>
        <v>5.3100000000000005</v>
      </c>
      <c r="AE329" s="504">
        <f t="shared" si="40"/>
        <v>5.3100000000000005</v>
      </c>
      <c r="AF329" s="504">
        <f t="shared" si="41"/>
        <v>0</v>
      </c>
    </row>
    <row r="330" spans="1:32">
      <c r="A330" s="3">
        <v>18</v>
      </c>
      <c r="B330" s="1" t="s">
        <v>215</v>
      </c>
      <c r="C330" s="493">
        <f>SUM(Daman:Diu!C330)</f>
        <v>0</v>
      </c>
      <c r="D330" s="20">
        <f>SUM(Daman:Diu!D330)</f>
        <v>0</v>
      </c>
      <c r="E330" s="493">
        <f>SUM(Daman:Diu!E330)</f>
        <v>0</v>
      </c>
      <c r="F330" s="20">
        <f>SUM(Daman:Diu!F330)</f>
        <v>0</v>
      </c>
      <c r="G330" s="3"/>
      <c r="H330" s="262"/>
      <c r="I330" s="4">
        <f>SUM(Daman:Diu!I330)</f>
        <v>0</v>
      </c>
      <c r="J330" s="20">
        <f>SUM(Daman:Diu!J330)</f>
        <v>0</v>
      </c>
      <c r="K330" s="4">
        <f>SUM(Daman:Diu!K330)</f>
        <v>0</v>
      </c>
      <c r="L330" s="238">
        <f>SUM(Daman:Diu!L330)</f>
        <v>0</v>
      </c>
      <c r="M330" s="4">
        <f>SUM(Daman:Diu!M330)</f>
        <v>0</v>
      </c>
      <c r="N330" s="238">
        <f>SUM(Daman:Diu!N330)</f>
        <v>0</v>
      </c>
      <c r="O330" s="378"/>
      <c r="P330" s="195">
        <f>SUM(Daman:Diu!P330)</f>
        <v>0</v>
      </c>
      <c r="Q330" s="262">
        <f>SUM(Daman:Diu!Q330)</f>
        <v>0</v>
      </c>
      <c r="R330" s="5">
        <f>SUM(Daman:Diu!R330)</f>
        <v>0</v>
      </c>
      <c r="S330" s="20">
        <f>SUM(Daman:Diu!S330)</f>
        <v>0</v>
      </c>
      <c r="T330" s="4">
        <f>SUM(Daman:Diu!T330)</f>
        <v>0</v>
      </c>
      <c r="U330" s="238">
        <f>SUM(Daman:Diu!U330)</f>
        <v>0</v>
      </c>
      <c r="V330" s="4">
        <f>SUM(Daman:Diu!V330)</f>
        <v>0</v>
      </c>
      <c r="W330" s="238">
        <f>SUM(Daman:Diu!W330)</f>
        <v>0</v>
      </c>
      <c r="X330" s="378"/>
      <c r="Y330" s="4">
        <f>SUM(Daman:Diu!Y330)</f>
        <v>0</v>
      </c>
      <c r="Z330" s="238">
        <f>SUM(Daman:Diu!Z330)</f>
        <v>0</v>
      </c>
      <c r="AA330" s="4">
        <f>SUM(Daman:Diu!AA330)</f>
        <v>0</v>
      </c>
      <c r="AB330" s="238">
        <f>SUM(Daman:Diu!AB330)</f>
        <v>0</v>
      </c>
      <c r="AC330" s="1"/>
      <c r="AD330" s="495">
        <f>SUM(Daman:Diu!AB330)</f>
        <v>0</v>
      </c>
      <c r="AE330" s="504">
        <f t="shared" si="40"/>
        <v>0</v>
      </c>
      <c r="AF330" s="504">
        <f t="shared" si="41"/>
        <v>0</v>
      </c>
    </row>
    <row r="331" spans="1:32">
      <c r="A331" s="32">
        <v>18.010000000000002</v>
      </c>
      <c r="B331" s="4" t="s">
        <v>216</v>
      </c>
      <c r="C331" s="493">
        <f>SUM(Daman:Diu!C331)</f>
        <v>0</v>
      </c>
      <c r="D331" s="20">
        <f>SUM(Daman:Diu!D331)</f>
        <v>0</v>
      </c>
      <c r="E331" s="493">
        <f>SUM(Daman:Diu!E331)</f>
        <v>0</v>
      </c>
      <c r="F331" s="20">
        <f>SUM(Daman:Diu!F331)</f>
        <v>0</v>
      </c>
      <c r="G331" s="3" t="e">
        <f t="shared" si="45"/>
        <v>#DIV/0!</v>
      </c>
      <c r="H331" s="262" t="e">
        <f t="shared" si="45"/>
        <v>#DIV/0!</v>
      </c>
      <c r="I331" s="4">
        <f>SUM(Daman:Diu!I331)</f>
        <v>0</v>
      </c>
      <c r="J331" s="20">
        <f>SUM(Daman:Diu!J331)</f>
        <v>0</v>
      </c>
      <c r="K331" s="4">
        <f>SUM(Daman:Diu!K331)</f>
        <v>0</v>
      </c>
      <c r="L331" s="238">
        <f>SUM(Daman:Diu!L331)</f>
        <v>0</v>
      </c>
      <c r="M331" s="4">
        <f>SUM(Daman:Diu!M331)</f>
        <v>0</v>
      </c>
      <c r="N331" s="238">
        <f>SUM(Daman:Diu!N331)</f>
        <v>0</v>
      </c>
      <c r="O331" s="382"/>
      <c r="P331" s="195">
        <f>SUM(Daman:Diu!P331)</f>
        <v>0</v>
      </c>
      <c r="Q331" s="262">
        <f>SUM(Daman:Diu!Q331)</f>
        <v>0</v>
      </c>
      <c r="R331" s="5">
        <f>SUM(Daman:Diu!R331)</f>
        <v>0</v>
      </c>
      <c r="S331" s="20">
        <f>SUM(Daman:Diu!S331)</f>
        <v>0</v>
      </c>
      <c r="T331" s="4">
        <f>SUM(Daman:Diu!T331)</f>
        <v>0</v>
      </c>
      <c r="U331" s="238">
        <f>SUM(Daman:Diu!U331)</f>
        <v>0</v>
      </c>
      <c r="V331" s="4">
        <f>SUM(Daman:Diu!V331)</f>
        <v>0</v>
      </c>
      <c r="W331" s="238">
        <f>SUM(Daman:Diu!W331)</f>
        <v>0</v>
      </c>
      <c r="X331" s="382"/>
      <c r="Y331" s="4">
        <f>SUM(Daman:Diu!Y331)</f>
        <v>0</v>
      </c>
      <c r="Z331" s="238">
        <f>SUM(Daman:Diu!Z331)</f>
        <v>0</v>
      </c>
      <c r="AA331" s="4">
        <f>SUM(Daman:Diu!AA331)</f>
        <v>0</v>
      </c>
      <c r="AB331" s="238">
        <f>SUM(Daman:Diu!AB331)</f>
        <v>0</v>
      </c>
      <c r="AC331" s="4"/>
      <c r="AD331" s="495">
        <f>SUM(Daman:Diu!AB331)</f>
        <v>0</v>
      </c>
      <c r="AE331" s="504">
        <f t="shared" si="40"/>
        <v>0</v>
      </c>
      <c r="AF331" s="504">
        <f t="shared" si="41"/>
        <v>0</v>
      </c>
    </row>
    <row r="332" spans="1:32">
      <c r="A332" s="32">
        <f>+A331+0.01</f>
        <v>18.020000000000003</v>
      </c>
      <c r="B332" s="4" t="s">
        <v>217</v>
      </c>
      <c r="C332" s="493">
        <f>SUM(Daman:Diu!C332)</f>
        <v>0</v>
      </c>
      <c r="D332" s="20">
        <f>SUM(Daman:Diu!D332)</f>
        <v>0</v>
      </c>
      <c r="E332" s="493">
        <f>SUM(Daman:Diu!E332)</f>
        <v>0</v>
      </c>
      <c r="F332" s="20">
        <f>SUM(Daman:Diu!F332)</f>
        <v>0</v>
      </c>
      <c r="G332" s="3" t="e">
        <f t="shared" si="45"/>
        <v>#DIV/0!</v>
      </c>
      <c r="H332" s="262" t="e">
        <f t="shared" si="45"/>
        <v>#DIV/0!</v>
      </c>
      <c r="I332" s="4">
        <f>SUM(Daman:Diu!I332)</f>
        <v>0</v>
      </c>
      <c r="J332" s="20">
        <f>SUM(Daman:Diu!J332)</f>
        <v>0</v>
      </c>
      <c r="K332" s="4">
        <f>SUM(Daman:Diu!K332)</f>
        <v>0</v>
      </c>
      <c r="L332" s="238">
        <f>SUM(Daman:Diu!L332)</f>
        <v>0</v>
      </c>
      <c r="M332" s="4">
        <f>SUM(Daman:Diu!M332)</f>
        <v>0</v>
      </c>
      <c r="N332" s="238">
        <f>SUM(Daman:Diu!N332)</f>
        <v>0</v>
      </c>
      <c r="O332" s="382"/>
      <c r="P332" s="195">
        <f>SUM(Daman:Diu!P332)</f>
        <v>0</v>
      </c>
      <c r="Q332" s="262">
        <f>SUM(Daman:Diu!Q332)</f>
        <v>0</v>
      </c>
      <c r="R332" s="5">
        <f>SUM(Daman:Diu!R332)</f>
        <v>0</v>
      </c>
      <c r="S332" s="20">
        <f>SUM(Daman:Diu!S332)</f>
        <v>0</v>
      </c>
      <c r="T332" s="4">
        <f>SUM(Daman:Diu!T332)</f>
        <v>0</v>
      </c>
      <c r="U332" s="238">
        <f>SUM(Daman:Diu!U332)</f>
        <v>0</v>
      </c>
      <c r="V332" s="4">
        <f>SUM(Daman:Diu!V332)</f>
        <v>0</v>
      </c>
      <c r="W332" s="238">
        <f>SUM(Daman:Diu!W332)</f>
        <v>0</v>
      </c>
      <c r="X332" s="382"/>
      <c r="Y332" s="4">
        <f>SUM(Daman:Diu!Y332)</f>
        <v>0</v>
      </c>
      <c r="Z332" s="238">
        <f>SUM(Daman:Diu!Z332)</f>
        <v>0</v>
      </c>
      <c r="AA332" s="4">
        <f>SUM(Daman:Diu!AA332)</f>
        <v>0</v>
      </c>
      <c r="AB332" s="238">
        <f>SUM(Daman:Diu!AB332)</f>
        <v>0</v>
      </c>
      <c r="AC332" s="4"/>
      <c r="AD332" s="495">
        <f>SUM(Daman:Diu!AB332)</f>
        <v>0</v>
      </c>
      <c r="AE332" s="504">
        <f t="shared" si="40"/>
        <v>0</v>
      </c>
      <c r="AF332" s="504">
        <f t="shared" si="41"/>
        <v>0</v>
      </c>
    </row>
    <row r="333" spans="1:32" s="278" customFormat="1">
      <c r="A333" s="270"/>
      <c r="B333" s="306" t="s">
        <v>109</v>
      </c>
      <c r="C333" s="493">
        <f>SUM(Daman:Diu!C333)</f>
        <v>0</v>
      </c>
      <c r="D333" s="20">
        <f>SUM(Daman:Diu!D333)</f>
        <v>0</v>
      </c>
      <c r="E333" s="493">
        <f>SUM(Daman:Diu!E333)</f>
        <v>0</v>
      </c>
      <c r="F333" s="20">
        <f>SUM(Daman:Diu!F333)</f>
        <v>0</v>
      </c>
      <c r="G333" s="323" t="e">
        <f t="shared" si="45"/>
        <v>#DIV/0!</v>
      </c>
      <c r="H333" s="270" t="e">
        <f t="shared" si="45"/>
        <v>#DIV/0!</v>
      </c>
      <c r="I333" s="274">
        <f>SUM(Daman:Diu!I333)</f>
        <v>0</v>
      </c>
      <c r="J333" s="273">
        <f>SUM(Daman:Diu!J333)</f>
        <v>0</v>
      </c>
      <c r="K333" s="274">
        <f>SUM(Daman:Diu!K333)</f>
        <v>0</v>
      </c>
      <c r="L333" s="275">
        <f>SUM(Daman:Diu!L333)</f>
        <v>0</v>
      </c>
      <c r="M333" s="274">
        <f>SUM(Daman:Diu!M333)</f>
        <v>0</v>
      </c>
      <c r="N333" s="275">
        <f>SUM(Daman:Diu!N333)</f>
        <v>0</v>
      </c>
      <c r="O333" s="392"/>
      <c r="P333" s="277">
        <f>SUM(Daman:Diu!P333)</f>
        <v>0</v>
      </c>
      <c r="Q333" s="270">
        <f>SUM(Daman:Diu!Q333)</f>
        <v>0</v>
      </c>
      <c r="R333" s="272">
        <f>SUM(Daman:Diu!R333)</f>
        <v>0</v>
      </c>
      <c r="S333" s="273">
        <f>SUM(Daman:Diu!S333)</f>
        <v>0</v>
      </c>
      <c r="T333" s="274">
        <f>SUM(Daman:Diu!T333)</f>
        <v>0</v>
      </c>
      <c r="U333" s="275">
        <f>SUM(Daman:Diu!U333)</f>
        <v>0</v>
      </c>
      <c r="V333" s="274">
        <f>SUM(Daman:Diu!V333)</f>
        <v>0</v>
      </c>
      <c r="W333" s="275">
        <f>SUM(Daman:Diu!W333)</f>
        <v>0</v>
      </c>
      <c r="X333" s="392"/>
      <c r="Y333" s="274">
        <f>SUM(Daman:Diu!Y333)</f>
        <v>0</v>
      </c>
      <c r="Z333" s="275">
        <f>SUM(Daman:Diu!Z333)</f>
        <v>0</v>
      </c>
      <c r="AA333" s="274">
        <f>SUM(Daman:Diu!AA333)</f>
        <v>0</v>
      </c>
      <c r="AB333" s="275">
        <f>SUM(Daman:Diu!AB333)</f>
        <v>0</v>
      </c>
      <c r="AC333" s="306"/>
      <c r="AD333" s="495">
        <f>SUM(Daman:Diu!AB333)</f>
        <v>0</v>
      </c>
      <c r="AE333" s="504">
        <f t="shared" si="40"/>
        <v>0</v>
      </c>
      <c r="AF333" s="504">
        <f t="shared" si="41"/>
        <v>0</v>
      </c>
    </row>
    <row r="334" spans="1:32">
      <c r="A334" s="3">
        <v>19</v>
      </c>
      <c r="B334" s="1" t="s">
        <v>218</v>
      </c>
      <c r="C334" s="493">
        <f>SUM(Daman:Diu!C334)</f>
        <v>0</v>
      </c>
      <c r="D334" s="20">
        <f>SUM(Daman:Diu!D334)</f>
        <v>0</v>
      </c>
      <c r="E334" s="493">
        <f>SUM(Daman:Diu!E334)</f>
        <v>0</v>
      </c>
      <c r="F334" s="20">
        <f>SUM(Daman:Diu!F334)</f>
        <v>0</v>
      </c>
      <c r="G334" s="3"/>
      <c r="H334" s="262"/>
      <c r="I334" s="4">
        <f>SUM(Daman:Diu!I334)</f>
        <v>0</v>
      </c>
      <c r="J334" s="20">
        <f>SUM(Daman:Diu!J334)</f>
        <v>0</v>
      </c>
      <c r="K334" s="4">
        <f>SUM(Daman:Diu!K334)</f>
        <v>0</v>
      </c>
      <c r="L334" s="238">
        <f>SUM(Daman:Diu!L334)</f>
        <v>0</v>
      </c>
      <c r="M334" s="4">
        <f>SUM(Daman:Diu!M334)</f>
        <v>0</v>
      </c>
      <c r="N334" s="238">
        <f>SUM(Daman:Diu!N334)</f>
        <v>0</v>
      </c>
      <c r="O334" s="378"/>
      <c r="P334" s="195">
        <f>SUM(Daman:Diu!P334)</f>
        <v>0</v>
      </c>
      <c r="Q334" s="262">
        <f>SUM(Daman:Diu!Q334)</f>
        <v>0</v>
      </c>
      <c r="R334" s="5">
        <f>SUM(Daman:Diu!R334)</f>
        <v>0</v>
      </c>
      <c r="S334" s="20">
        <f>SUM(Daman:Diu!S334)</f>
        <v>0</v>
      </c>
      <c r="T334" s="4">
        <f>SUM(Daman:Diu!T334)</f>
        <v>0</v>
      </c>
      <c r="U334" s="238">
        <f>SUM(Daman:Diu!U334)</f>
        <v>0</v>
      </c>
      <c r="V334" s="4">
        <f>SUM(Daman:Diu!V334)</f>
        <v>0</v>
      </c>
      <c r="W334" s="238">
        <f>SUM(Daman:Diu!W334)</f>
        <v>0</v>
      </c>
      <c r="X334" s="378"/>
      <c r="Y334" s="4">
        <f>SUM(Daman:Diu!Y334)</f>
        <v>0</v>
      </c>
      <c r="Z334" s="238">
        <f>SUM(Daman:Diu!Z334)</f>
        <v>0</v>
      </c>
      <c r="AA334" s="4">
        <f>SUM(Daman:Diu!AA334)</f>
        <v>0</v>
      </c>
      <c r="AB334" s="238">
        <f>SUM(Daman:Diu!AB334)</f>
        <v>0</v>
      </c>
      <c r="AC334" s="1"/>
      <c r="AD334" s="495">
        <f>SUM(Daman:Diu!AB334)</f>
        <v>0</v>
      </c>
      <c r="AE334" s="504">
        <f t="shared" si="40"/>
        <v>0</v>
      </c>
      <c r="AF334" s="504">
        <f t="shared" si="41"/>
        <v>0</v>
      </c>
    </row>
    <row r="335" spans="1:32" s="505" customFormat="1" ht="28.5">
      <c r="A335" s="497">
        <v>19.010000000000002</v>
      </c>
      <c r="B335" s="473" t="s">
        <v>219</v>
      </c>
      <c r="C335" s="498">
        <f>SUM(Daman:Diu!C335)</f>
        <v>91</v>
      </c>
      <c r="D335" s="499">
        <f>SUM(Daman:Diu!D335)</f>
        <v>6.8249999999999993</v>
      </c>
      <c r="E335" s="498">
        <f>SUM(Daman:Diu!E335)</f>
        <v>91</v>
      </c>
      <c r="F335" s="499">
        <f>SUM(Daman:Diu!F335)</f>
        <v>6.8250000000000002</v>
      </c>
      <c r="G335" s="500">
        <f t="shared" si="45"/>
        <v>100</v>
      </c>
      <c r="H335" s="497">
        <f t="shared" si="45"/>
        <v>100.00000000000001</v>
      </c>
      <c r="I335" s="473">
        <f>SUM(Daman:Diu!I335)</f>
        <v>0</v>
      </c>
      <c r="J335" s="499">
        <f>SUM(Daman:Diu!J335)</f>
        <v>0</v>
      </c>
      <c r="K335" s="473">
        <f>SUM(Daman:Diu!K335)</f>
        <v>0</v>
      </c>
      <c r="L335" s="501">
        <f>SUM(Daman:Diu!L335)</f>
        <v>0</v>
      </c>
      <c r="M335" s="473">
        <f>SUM(Daman:Diu!M335)</f>
        <v>0</v>
      </c>
      <c r="N335" s="501">
        <f>SUM(Daman:Diu!N335)</f>
        <v>0</v>
      </c>
      <c r="O335" s="506">
        <f>7500/100000</f>
        <v>7.4999999999999997E-2</v>
      </c>
      <c r="P335" s="503">
        <f>SUM(Daman:Diu!P335)</f>
        <v>91</v>
      </c>
      <c r="Q335" s="497">
        <f>SUM(Daman:Diu!Q335)</f>
        <v>6.8249999999999993</v>
      </c>
      <c r="R335" s="498">
        <f>SUM(Daman:Diu!R335)</f>
        <v>91</v>
      </c>
      <c r="S335" s="499">
        <f>SUM(Daman:Diu!S335)</f>
        <v>6.8249999999999993</v>
      </c>
      <c r="T335" s="473">
        <f>SUM(Daman:Diu!T335)</f>
        <v>0</v>
      </c>
      <c r="U335" s="501">
        <f>SUM(Daman:Diu!U335)</f>
        <v>0</v>
      </c>
      <c r="V335" s="473">
        <f>SUM(Daman:Diu!V335)</f>
        <v>0</v>
      </c>
      <c r="W335" s="501">
        <f>SUM(Daman:Diu!W335)</f>
        <v>0</v>
      </c>
      <c r="X335" s="506">
        <f>7500/100000</f>
        <v>7.4999999999999997E-2</v>
      </c>
      <c r="Y335" s="473">
        <f>SUM(Daman:Diu!Y335)</f>
        <v>91</v>
      </c>
      <c r="Z335" s="501">
        <f>SUM(Daman:Diu!Z335)</f>
        <v>6.8249999999999993</v>
      </c>
      <c r="AA335" s="473">
        <f>SUM(Daman:Diu!AA335)</f>
        <v>91</v>
      </c>
      <c r="AB335" s="501">
        <f>SUM(Daman:Diu!AB335)</f>
        <v>6.8249999999999993</v>
      </c>
      <c r="AC335" s="473" t="s">
        <v>319</v>
      </c>
      <c r="AD335" s="504">
        <f>SUM(Daman:Diu!AB335)</f>
        <v>6.8249999999999993</v>
      </c>
      <c r="AE335" s="504">
        <f t="shared" si="40"/>
        <v>6.8249999999999993</v>
      </c>
      <c r="AF335" s="504">
        <f t="shared" si="41"/>
        <v>0</v>
      </c>
    </row>
    <row r="336" spans="1:32" s="278" customFormat="1">
      <c r="A336" s="270"/>
      <c r="B336" s="306" t="s">
        <v>109</v>
      </c>
      <c r="C336" s="493">
        <f>SUM(Daman:Diu!C336)</f>
        <v>91</v>
      </c>
      <c r="D336" s="20">
        <f>SUM(Daman:Diu!D336)</f>
        <v>6.8249999999999993</v>
      </c>
      <c r="E336" s="493">
        <f>SUM(Daman:Diu!E336)</f>
        <v>91</v>
      </c>
      <c r="F336" s="20">
        <f>SUM(Daman:Diu!F336)</f>
        <v>6.8250000000000002</v>
      </c>
      <c r="G336" s="323">
        <f t="shared" si="45"/>
        <v>100</v>
      </c>
      <c r="H336" s="270">
        <f t="shared" si="45"/>
        <v>100.00000000000001</v>
      </c>
      <c r="I336" s="274">
        <f>SUM(Daman:Diu!I336)</f>
        <v>0</v>
      </c>
      <c r="J336" s="273">
        <f>SUM(Daman:Diu!J336)</f>
        <v>0</v>
      </c>
      <c r="K336" s="274">
        <f>SUM(Daman:Diu!K336)</f>
        <v>0</v>
      </c>
      <c r="L336" s="275">
        <f>SUM(Daman:Diu!L336)</f>
        <v>0</v>
      </c>
      <c r="M336" s="274">
        <f>SUM(Daman:Diu!M336)</f>
        <v>0</v>
      </c>
      <c r="N336" s="275">
        <f>SUM(Daman:Diu!N336)</f>
        <v>0</v>
      </c>
      <c r="O336" s="392"/>
      <c r="P336" s="277">
        <f>SUM(Daman:Diu!P336)</f>
        <v>91</v>
      </c>
      <c r="Q336" s="270">
        <f>SUM(Daman:Diu!Q336)</f>
        <v>6.8249999999999993</v>
      </c>
      <c r="R336" s="272">
        <f>SUM(Daman:Diu!R336)</f>
        <v>91</v>
      </c>
      <c r="S336" s="273">
        <f>SUM(Daman:Diu!S336)</f>
        <v>6.8249999999999993</v>
      </c>
      <c r="T336" s="274">
        <f>SUM(Daman:Diu!T336)</f>
        <v>0</v>
      </c>
      <c r="U336" s="275">
        <f>SUM(Daman:Diu!U336)</f>
        <v>0</v>
      </c>
      <c r="V336" s="274">
        <f>SUM(Daman:Diu!V336)</f>
        <v>0</v>
      </c>
      <c r="W336" s="275">
        <f>SUM(Daman:Diu!W336)</f>
        <v>0</v>
      </c>
      <c r="X336" s="392"/>
      <c r="Y336" s="274">
        <f>SUM(Daman:Diu!Y336)</f>
        <v>91</v>
      </c>
      <c r="Z336" s="275">
        <f>SUM(Daman:Diu!Z336)</f>
        <v>6.8249999999999993</v>
      </c>
      <c r="AA336" s="274">
        <f>SUM(Daman:Diu!AA336)</f>
        <v>91</v>
      </c>
      <c r="AB336" s="275">
        <f>SUM(Daman:Diu!AB336)</f>
        <v>6.8249999999999993</v>
      </c>
      <c r="AC336" s="306"/>
      <c r="AD336" s="495">
        <f>SUM(Daman:Diu!AB336)</f>
        <v>6.8249999999999993</v>
      </c>
      <c r="AE336" s="504">
        <f t="shared" si="40"/>
        <v>6.8249999999999993</v>
      </c>
      <c r="AF336" s="504">
        <f t="shared" si="41"/>
        <v>0</v>
      </c>
    </row>
    <row r="337" spans="1:32">
      <c r="A337" s="32"/>
      <c r="B337" s="2" t="s">
        <v>283</v>
      </c>
      <c r="C337" s="493">
        <f>SUM(Daman:Diu!C337)</f>
        <v>0</v>
      </c>
      <c r="D337" s="20">
        <f>SUM(Daman:Diu!D337)</f>
        <v>0</v>
      </c>
      <c r="E337" s="493">
        <f>SUM(Daman:Diu!E337)</f>
        <v>0</v>
      </c>
      <c r="F337" s="20">
        <f>SUM(Daman:Diu!F337)</f>
        <v>0</v>
      </c>
      <c r="G337" s="30"/>
      <c r="H337" s="24"/>
      <c r="I337" s="4">
        <f>SUM(Daman:Diu!I337)</f>
        <v>0</v>
      </c>
      <c r="J337" s="20">
        <f>SUM(Daman:Diu!J337)</f>
        <v>0</v>
      </c>
      <c r="K337" s="4">
        <f>SUM(Daman:Diu!K337)</f>
        <v>0</v>
      </c>
      <c r="L337" s="238">
        <f>SUM(Daman:Diu!L337)</f>
        <v>0</v>
      </c>
      <c r="M337" s="4">
        <f>SUM(Daman:Diu!M337)</f>
        <v>0</v>
      </c>
      <c r="N337" s="238">
        <f>SUM(Daman:Diu!N337)</f>
        <v>0</v>
      </c>
      <c r="O337" s="378"/>
      <c r="P337" s="195">
        <f>SUM(Daman:Diu!P337)</f>
        <v>0</v>
      </c>
      <c r="Q337" s="262">
        <f>SUM(Daman:Diu!Q337)</f>
        <v>0</v>
      </c>
      <c r="R337" s="5">
        <f>SUM(Daman:Diu!R337)</f>
        <v>0</v>
      </c>
      <c r="S337" s="20">
        <f>SUM(Daman:Diu!S337)</f>
        <v>0</v>
      </c>
      <c r="T337" s="4">
        <f>SUM(Daman:Diu!T337)</f>
        <v>0</v>
      </c>
      <c r="U337" s="238">
        <f>SUM(Daman:Diu!U337)</f>
        <v>0</v>
      </c>
      <c r="V337" s="4">
        <f>SUM(Daman:Diu!V337)</f>
        <v>0</v>
      </c>
      <c r="W337" s="238">
        <f>SUM(Daman:Diu!W337)</f>
        <v>0</v>
      </c>
      <c r="X337" s="378"/>
      <c r="Y337" s="4">
        <f>SUM(Daman:Diu!Y337)</f>
        <v>0</v>
      </c>
      <c r="Z337" s="238">
        <f>SUM(Daman:Diu!Z337)</f>
        <v>0</v>
      </c>
      <c r="AA337" s="4">
        <f>SUM(Daman:Diu!AA337)</f>
        <v>0</v>
      </c>
      <c r="AB337" s="238">
        <f>SUM(Daman:Diu!AB337)</f>
        <v>0</v>
      </c>
      <c r="AC337" s="2"/>
      <c r="AD337" s="495">
        <f>SUM(Daman:Diu!AB337)</f>
        <v>0</v>
      </c>
      <c r="AE337" s="504">
        <f t="shared" si="40"/>
        <v>0</v>
      </c>
      <c r="AF337" s="504">
        <f t="shared" si="41"/>
        <v>0</v>
      </c>
    </row>
    <row r="338" spans="1:32">
      <c r="A338" s="32" t="s">
        <v>220</v>
      </c>
      <c r="B338" s="1" t="s">
        <v>221</v>
      </c>
      <c r="C338" s="493">
        <f>SUM(Daman:Diu!C338)</f>
        <v>0</v>
      </c>
      <c r="D338" s="20">
        <f>SUM(Daman:Diu!D338)</f>
        <v>0</v>
      </c>
      <c r="E338" s="493">
        <f>SUM(Daman:Diu!E338)</f>
        <v>0</v>
      </c>
      <c r="F338" s="20">
        <f>SUM(Daman:Diu!F338)</f>
        <v>0</v>
      </c>
      <c r="G338" s="240"/>
      <c r="H338" s="399"/>
      <c r="I338" s="4">
        <f>SUM(Daman:Diu!I338)</f>
        <v>0</v>
      </c>
      <c r="J338" s="20">
        <f>SUM(Daman:Diu!J338)</f>
        <v>0</v>
      </c>
      <c r="K338" s="4">
        <f>SUM(Daman:Diu!K338)</f>
        <v>0</v>
      </c>
      <c r="L338" s="238">
        <f>SUM(Daman:Diu!L338)</f>
        <v>0</v>
      </c>
      <c r="M338" s="4">
        <f>SUM(Daman:Diu!M338)</f>
        <v>0</v>
      </c>
      <c r="N338" s="238">
        <f>SUM(Daman:Diu!N338)</f>
        <v>0</v>
      </c>
      <c r="O338" s="378"/>
      <c r="P338" s="195">
        <f>SUM(Daman:Diu!P338)</f>
        <v>0</v>
      </c>
      <c r="Q338" s="262">
        <f>SUM(Daman:Diu!Q338)</f>
        <v>0</v>
      </c>
      <c r="R338" s="5">
        <f>SUM(Daman:Diu!R338)</f>
        <v>0</v>
      </c>
      <c r="S338" s="20">
        <f>SUM(Daman:Diu!S338)</f>
        <v>0</v>
      </c>
      <c r="T338" s="4">
        <f>SUM(Daman:Diu!T338)</f>
        <v>0</v>
      </c>
      <c r="U338" s="238">
        <f>SUM(Daman:Diu!U338)</f>
        <v>0</v>
      </c>
      <c r="V338" s="4">
        <f>SUM(Daman:Diu!V338)</f>
        <v>0</v>
      </c>
      <c r="W338" s="238">
        <f>SUM(Daman:Diu!W338)</f>
        <v>0</v>
      </c>
      <c r="X338" s="378"/>
      <c r="Y338" s="4">
        <f>SUM(Daman:Diu!Y338)</f>
        <v>0</v>
      </c>
      <c r="Z338" s="238">
        <f>SUM(Daman:Diu!Z338)</f>
        <v>0</v>
      </c>
      <c r="AA338" s="4">
        <f>SUM(Daman:Diu!AA338)</f>
        <v>0</v>
      </c>
      <c r="AB338" s="238">
        <f>SUM(Daman:Diu!AB338)</f>
        <v>0</v>
      </c>
      <c r="AC338" s="1"/>
      <c r="AD338" s="495">
        <f>SUM(Daman:Diu!AB338)</f>
        <v>0</v>
      </c>
      <c r="AE338" s="504">
        <f t="shared" si="40"/>
        <v>0</v>
      </c>
      <c r="AF338" s="504">
        <f t="shared" si="41"/>
        <v>0</v>
      </c>
    </row>
    <row r="339" spans="1:32">
      <c r="A339" s="3">
        <v>20</v>
      </c>
      <c r="B339" s="1" t="s">
        <v>222</v>
      </c>
      <c r="C339" s="493">
        <f>SUM(Daman:Diu!C339)</f>
        <v>0</v>
      </c>
      <c r="D339" s="20">
        <f>SUM(Daman:Diu!D339)</f>
        <v>0</v>
      </c>
      <c r="E339" s="493">
        <f>SUM(Daman:Diu!E339)</f>
        <v>0</v>
      </c>
      <c r="F339" s="20">
        <f>SUM(Daman:Diu!F339)</f>
        <v>0</v>
      </c>
      <c r="G339" s="240"/>
      <c r="H339" s="399"/>
      <c r="I339" s="4">
        <f>SUM(Daman:Diu!I339)</f>
        <v>0</v>
      </c>
      <c r="J339" s="20">
        <f>SUM(Daman:Diu!J339)</f>
        <v>0</v>
      </c>
      <c r="K339" s="4">
        <f>SUM(Daman:Diu!K339)</f>
        <v>0</v>
      </c>
      <c r="L339" s="238">
        <f>SUM(Daman:Diu!L339)</f>
        <v>0</v>
      </c>
      <c r="M339" s="4">
        <f>SUM(Daman:Diu!M339)</f>
        <v>0</v>
      </c>
      <c r="N339" s="238">
        <f>SUM(Daman:Diu!N339)</f>
        <v>0</v>
      </c>
      <c r="O339" s="378"/>
      <c r="P339" s="195">
        <f>SUM(Daman:Diu!P339)</f>
        <v>0</v>
      </c>
      <c r="Q339" s="262">
        <f>SUM(Daman:Diu!Q339)</f>
        <v>0</v>
      </c>
      <c r="R339" s="5">
        <f>SUM(Daman:Diu!R339)</f>
        <v>0</v>
      </c>
      <c r="S339" s="20">
        <f>SUM(Daman:Diu!S339)</f>
        <v>0</v>
      </c>
      <c r="T339" s="4">
        <f>SUM(Daman:Diu!T339)</f>
        <v>0</v>
      </c>
      <c r="U339" s="238">
        <f>SUM(Daman:Diu!U339)</f>
        <v>0</v>
      </c>
      <c r="V339" s="4">
        <f>SUM(Daman:Diu!V339)</f>
        <v>0</v>
      </c>
      <c r="W339" s="238">
        <f>SUM(Daman:Diu!W339)</f>
        <v>0</v>
      </c>
      <c r="X339" s="378"/>
      <c r="Y339" s="4">
        <f>SUM(Daman:Diu!Y339)</f>
        <v>0</v>
      </c>
      <c r="Z339" s="238">
        <f>SUM(Daman:Diu!Z339)</f>
        <v>0</v>
      </c>
      <c r="AA339" s="4">
        <f>SUM(Daman:Diu!AA339)</f>
        <v>0</v>
      </c>
      <c r="AB339" s="238">
        <f>SUM(Daman:Diu!AB339)</f>
        <v>0</v>
      </c>
      <c r="AC339" s="1"/>
      <c r="AD339" s="495">
        <f>SUM(Daman:Diu!AB339)</f>
        <v>0</v>
      </c>
      <c r="AE339" s="504">
        <f t="shared" si="40"/>
        <v>0</v>
      </c>
      <c r="AF339" s="504">
        <f t="shared" si="41"/>
        <v>0</v>
      </c>
    </row>
    <row r="340" spans="1:32" s="505" customFormat="1" ht="28.5">
      <c r="A340" s="536">
        <v>20.010000000000002</v>
      </c>
      <c r="B340" s="473" t="s">
        <v>223</v>
      </c>
      <c r="C340" s="498">
        <f>SUM(Daman:Diu!C340)</f>
        <v>218</v>
      </c>
      <c r="D340" s="499">
        <f>SUM(Daman:Diu!D340)</f>
        <v>6.5399999999999991</v>
      </c>
      <c r="E340" s="498">
        <f>SUM(Daman:Diu!E340)</f>
        <v>138</v>
      </c>
      <c r="F340" s="499">
        <f>SUM(Daman:Diu!F340)</f>
        <v>1.65</v>
      </c>
      <c r="G340" s="500">
        <f t="shared" ref="G340:H347" si="46">E340/C340%</f>
        <v>63.302752293577974</v>
      </c>
      <c r="H340" s="497">
        <f t="shared" si="46"/>
        <v>25.229357798165143</v>
      </c>
      <c r="I340" s="473">
        <f>SUM(Daman:Diu!I340)</f>
        <v>80</v>
      </c>
      <c r="J340" s="499">
        <f>SUM(Daman:Diu!J340)</f>
        <v>4.8899999999999997</v>
      </c>
      <c r="K340" s="473">
        <f>SUM(Daman:Diu!K340)</f>
        <v>0</v>
      </c>
      <c r="L340" s="501">
        <f>SUM(Daman:Diu!L340)</f>
        <v>1.7</v>
      </c>
      <c r="M340" s="473">
        <f>SUM(Daman:Diu!M340)</f>
        <v>0</v>
      </c>
      <c r="N340" s="501">
        <f>SUM(Daman:Diu!N340)</f>
        <v>0</v>
      </c>
      <c r="O340" s="537">
        <v>0.03</v>
      </c>
      <c r="P340" s="503">
        <f>SUM(Daman:Diu!P340)</f>
        <v>206</v>
      </c>
      <c r="Q340" s="497">
        <f>SUM(Daman:Diu!Q340)</f>
        <v>6.18</v>
      </c>
      <c r="R340" s="498">
        <f>SUM(Daman:Diu!R340)</f>
        <v>206</v>
      </c>
      <c r="S340" s="499">
        <f>SUM(Daman:Diu!S340)</f>
        <v>7.88</v>
      </c>
      <c r="T340" s="473">
        <f>SUM(Daman:Diu!T340)</f>
        <v>0</v>
      </c>
      <c r="U340" s="501">
        <f>SUM(Daman:Diu!U340)</f>
        <v>1.7</v>
      </c>
      <c r="V340" s="473">
        <f>SUM(Daman:Diu!V340)</f>
        <v>0</v>
      </c>
      <c r="W340" s="501">
        <f>SUM(Daman:Diu!W340)</f>
        <v>0</v>
      </c>
      <c r="X340" s="537">
        <v>0.03</v>
      </c>
      <c r="Y340" s="473">
        <f>SUM(Daman:Diu!Y340)</f>
        <v>206</v>
      </c>
      <c r="Z340" s="501">
        <f>SUM(Daman:Diu!Z340)</f>
        <v>6.18</v>
      </c>
      <c r="AA340" s="473">
        <f>SUM(Daman:Diu!AA340)</f>
        <v>206</v>
      </c>
      <c r="AB340" s="501">
        <f>SUM(Daman:Diu!AB340)</f>
        <v>7.88</v>
      </c>
      <c r="AC340" s="473" t="s">
        <v>318</v>
      </c>
      <c r="AD340" s="504">
        <f>SUM(Daman:Diu!AB340)</f>
        <v>7.88</v>
      </c>
      <c r="AE340" s="504">
        <f t="shared" si="40"/>
        <v>7.88</v>
      </c>
      <c r="AF340" s="504">
        <f t="shared" si="41"/>
        <v>0</v>
      </c>
    </row>
    <row r="341" spans="1:32" s="278" customFormat="1">
      <c r="A341" s="270"/>
      <c r="B341" s="306" t="s">
        <v>109</v>
      </c>
      <c r="C341" s="493">
        <f>SUM(Daman:Diu!C341)</f>
        <v>218</v>
      </c>
      <c r="D341" s="20">
        <f>SUM(Daman:Diu!D341)</f>
        <v>6.5399999999999991</v>
      </c>
      <c r="E341" s="493">
        <f>SUM(Daman:Diu!E341)</f>
        <v>138</v>
      </c>
      <c r="F341" s="20">
        <f>SUM(Daman:Diu!F341)</f>
        <v>1.65</v>
      </c>
      <c r="G341" s="323">
        <f t="shared" si="46"/>
        <v>63.302752293577974</v>
      </c>
      <c r="H341" s="270">
        <f t="shared" si="46"/>
        <v>25.229357798165143</v>
      </c>
      <c r="I341" s="274">
        <f>SUM(Daman:Diu!I341)</f>
        <v>80</v>
      </c>
      <c r="J341" s="273">
        <f>SUM(Daman:Diu!J341)</f>
        <v>4.8899999999999997</v>
      </c>
      <c r="K341" s="274">
        <f>SUM(Daman:Diu!K341)</f>
        <v>0</v>
      </c>
      <c r="L341" s="275">
        <f>SUM(Daman:Diu!L341)</f>
        <v>1.7</v>
      </c>
      <c r="M341" s="274">
        <f>SUM(Daman:Diu!M341)</f>
        <v>0</v>
      </c>
      <c r="N341" s="275">
        <f>SUM(Daman:Diu!N341)</f>
        <v>0</v>
      </c>
      <c r="O341" s="392"/>
      <c r="P341" s="277">
        <f>SUM(Daman:Diu!P341)</f>
        <v>206</v>
      </c>
      <c r="Q341" s="270">
        <f>SUM(Daman:Diu!Q341)</f>
        <v>6.18</v>
      </c>
      <c r="R341" s="272">
        <f>SUM(Daman:Diu!R341)</f>
        <v>206</v>
      </c>
      <c r="S341" s="273">
        <f>SUM(Daman:Diu!S341)</f>
        <v>7.88</v>
      </c>
      <c r="T341" s="274">
        <f>SUM(Daman:Diu!T341)</f>
        <v>0</v>
      </c>
      <c r="U341" s="275">
        <f>SUM(Daman:Diu!U341)</f>
        <v>1.7</v>
      </c>
      <c r="V341" s="274">
        <f>SUM(Daman:Diu!V341)</f>
        <v>0</v>
      </c>
      <c r="W341" s="275">
        <f>SUM(Daman:Diu!W341)</f>
        <v>0</v>
      </c>
      <c r="X341" s="392"/>
      <c r="Y341" s="274">
        <f>SUM(Daman:Diu!Y341)</f>
        <v>206</v>
      </c>
      <c r="Z341" s="275">
        <f>SUM(Daman:Diu!Z341)</f>
        <v>6.18</v>
      </c>
      <c r="AA341" s="274">
        <f>SUM(Daman:Diu!AA341)</f>
        <v>206</v>
      </c>
      <c r="AB341" s="275">
        <f>SUM(Daman:Diu!AB341)</f>
        <v>7.88</v>
      </c>
      <c r="AC341" s="306"/>
      <c r="AD341" s="495">
        <f>SUM(Daman:Diu!AB341)</f>
        <v>7.88</v>
      </c>
      <c r="AE341" s="504">
        <f t="shared" si="40"/>
        <v>7.88</v>
      </c>
      <c r="AF341" s="504">
        <f t="shared" si="41"/>
        <v>0</v>
      </c>
    </row>
    <row r="342" spans="1:32">
      <c r="A342" s="3">
        <v>21</v>
      </c>
      <c r="B342" s="1" t="s">
        <v>224</v>
      </c>
      <c r="C342" s="493">
        <f>SUM(Daman:Diu!C342)</f>
        <v>0</v>
      </c>
      <c r="D342" s="20">
        <f>SUM(Daman:Diu!D342)</f>
        <v>0</v>
      </c>
      <c r="E342" s="493">
        <f>SUM(Daman:Diu!E342)</f>
        <v>0</v>
      </c>
      <c r="F342" s="20">
        <f>SUM(Daman:Diu!F342)</f>
        <v>0</v>
      </c>
      <c r="G342" s="3"/>
      <c r="H342" s="262"/>
      <c r="I342" s="4">
        <f>SUM(Daman:Diu!I342)</f>
        <v>0</v>
      </c>
      <c r="J342" s="20">
        <f>SUM(Daman:Diu!J342)</f>
        <v>0</v>
      </c>
      <c r="K342" s="4">
        <f>SUM(Daman:Diu!K342)</f>
        <v>0</v>
      </c>
      <c r="L342" s="238">
        <f>SUM(Daman:Diu!L342)</f>
        <v>0</v>
      </c>
      <c r="M342" s="4">
        <f>SUM(Daman:Diu!M342)</f>
        <v>0</v>
      </c>
      <c r="N342" s="238">
        <f>SUM(Daman:Diu!N342)</f>
        <v>0</v>
      </c>
      <c r="O342" s="378"/>
      <c r="P342" s="195">
        <f>SUM(Daman:Diu!P342)</f>
        <v>0</v>
      </c>
      <c r="Q342" s="262">
        <f>SUM(Daman:Diu!Q342)</f>
        <v>0</v>
      </c>
      <c r="R342" s="5">
        <f>SUM(Daman:Diu!R342)</f>
        <v>0</v>
      </c>
      <c r="S342" s="20">
        <f>SUM(Daman:Diu!S342)</f>
        <v>0</v>
      </c>
      <c r="T342" s="4">
        <f>SUM(Daman:Diu!T342)</f>
        <v>0</v>
      </c>
      <c r="U342" s="238">
        <f>SUM(Daman:Diu!U342)</f>
        <v>0</v>
      </c>
      <c r="V342" s="4">
        <f>SUM(Daman:Diu!V342)</f>
        <v>0</v>
      </c>
      <c r="W342" s="238">
        <f>SUM(Daman:Diu!W342)</f>
        <v>0</v>
      </c>
      <c r="X342" s="378"/>
      <c r="Y342" s="4">
        <f>SUM(Daman:Diu!Y342)</f>
        <v>0</v>
      </c>
      <c r="Z342" s="238">
        <f>SUM(Daman:Diu!Z342)</f>
        <v>0</v>
      </c>
      <c r="AA342" s="4">
        <f>SUM(Daman:Diu!AA342)</f>
        <v>0</v>
      </c>
      <c r="AB342" s="238">
        <f>SUM(Daman:Diu!AB342)</f>
        <v>0</v>
      </c>
      <c r="AC342" s="1"/>
      <c r="AD342" s="495">
        <f>SUM(Daman:Diu!AB342)</f>
        <v>0</v>
      </c>
      <c r="AE342" s="504">
        <f t="shared" si="40"/>
        <v>0</v>
      </c>
      <c r="AF342" s="504">
        <f t="shared" si="41"/>
        <v>0</v>
      </c>
    </row>
    <row r="343" spans="1:32" s="505" customFormat="1" ht="28.5" customHeight="1">
      <c r="A343" s="497">
        <v>21.01</v>
      </c>
      <c r="B343" s="473" t="s">
        <v>225</v>
      </c>
      <c r="C343" s="498">
        <f>SUM(Daman:Diu!C343)</f>
        <v>2</v>
      </c>
      <c r="D343" s="499">
        <f>SUM(Daman:Diu!D343)</f>
        <v>25</v>
      </c>
      <c r="E343" s="498">
        <f>SUM(Daman:Diu!E343)</f>
        <v>0</v>
      </c>
      <c r="F343" s="499">
        <f>SUM(Daman:Diu!F343)</f>
        <v>0</v>
      </c>
      <c r="G343" s="500">
        <f t="shared" si="46"/>
        <v>0</v>
      </c>
      <c r="H343" s="497">
        <f t="shared" si="46"/>
        <v>0</v>
      </c>
      <c r="I343" s="473">
        <f>SUM(Daman:Diu!I343)</f>
        <v>2</v>
      </c>
      <c r="J343" s="499">
        <f>SUM(Daman:Diu!J343)</f>
        <v>25</v>
      </c>
      <c r="K343" s="473">
        <f>SUM(Daman:Diu!K343)</f>
        <v>0</v>
      </c>
      <c r="L343" s="501">
        <f>SUM(Daman:Diu!L343)</f>
        <v>2</v>
      </c>
      <c r="M343" s="473">
        <f>SUM(Daman:Diu!M343)</f>
        <v>0</v>
      </c>
      <c r="N343" s="501">
        <f>SUM(Daman:Diu!N343)</f>
        <v>0</v>
      </c>
      <c r="O343" s="502"/>
      <c r="P343" s="503">
        <f>SUM(Daman:Diu!P343)</f>
        <v>0</v>
      </c>
      <c r="Q343" s="497">
        <f>SUM(Daman:Diu!Q343)</f>
        <v>25</v>
      </c>
      <c r="R343" s="498">
        <f>SUM(Daman:Diu!R343)</f>
        <v>0</v>
      </c>
      <c r="S343" s="499">
        <f>SUM(Daman:Diu!S343)</f>
        <v>27</v>
      </c>
      <c r="T343" s="473">
        <f>SUM(Daman:Diu!T343)</f>
        <v>0</v>
      </c>
      <c r="U343" s="501">
        <f>SUM(Daman:Diu!U343)</f>
        <v>2</v>
      </c>
      <c r="V343" s="473">
        <f>SUM(Daman:Diu!V343)</f>
        <v>0</v>
      </c>
      <c r="W343" s="501">
        <f>SUM(Daman:Diu!W343)</f>
        <v>0</v>
      </c>
      <c r="X343" s="502"/>
      <c r="Y343" s="473">
        <f>SUM(Daman:Diu!Y343)</f>
        <v>0</v>
      </c>
      <c r="Z343" s="501">
        <f>SUM(Daman:Diu!Z343)</f>
        <v>25</v>
      </c>
      <c r="AA343" s="473">
        <f>SUM(Daman:Diu!AA343)</f>
        <v>0</v>
      </c>
      <c r="AB343" s="501">
        <f>SUM(Daman:Diu!AB343)</f>
        <v>27</v>
      </c>
      <c r="AC343" s="591" t="s">
        <v>319</v>
      </c>
      <c r="AD343" s="504">
        <f>SUM(Daman:Diu!AB343)</f>
        <v>27</v>
      </c>
      <c r="AE343" s="504">
        <f t="shared" si="40"/>
        <v>27</v>
      </c>
      <c r="AF343" s="504">
        <f t="shared" si="41"/>
        <v>0</v>
      </c>
    </row>
    <row r="344" spans="1:32" s="505" customFormat="1">
      <c r="A344" s="497">
        <v>21.02</v>
      </c>
      <c r="B344" s="473" t="s">
        <v>226</v>
      </c>
      <c r="C344" s="498">
        <f>SUM(Daman:Diu!C344)</f>
        <v>2</v>
      </c>
      <c r="D344" s="499">
        <f>SUM(Daman:Diu!D344)</f>
        <v>25</v>
      </c>
      <c r="E344" s="498">
        <f>SUM(Daman:Diu!E344)</f>
        <v>0</v>
      </c>
      <c r="F344" s="499">
        <f>SUM(Daman:Diu!F344)</f>
        <v>0</v>
      </c>
      <c r="G344" s="500">
        <f t="shared" si="46"/>
        <v>0</v>
      </c>
      <c r="H344" s="497">
        <f t="shared" si="46"/>
        <v>0</v>
      </c>
      <c r="I344" s="473">
        <f>SUM(Daman:Diu!I344)</f>
        <v>2</v>
      </c>
      <c r="J344" s="499">
        <f>SUM(Daman:Diu!J344)</f>
        <v>25</v>
      </c>
      <c r="K344" s="473">
        <f>SUM(Daman:Diu!K344)</f>
        <v>0</v>
      </c>
      <c r="L344" s="501">
        <f>SUM(Daman:Diu!L344)</f>
        <v>0.8</v>
      </c>
      <c r="M344" s="473">
        <f>SUM(Daman:Diu!M344)</f>
        <v>0</v>
      </c>
      <c r="N344" s="501">
        <f>SUM(Daman:Diu!N344)</f>
        <v>0</v>
      </c>
      <c r="O344" s="502"/>
      <c r="P344" s="503">
        <f>SUM(Daman:Diu!P344)</f>
        <v>0</v>
      </c>
      <c r="Q344" s="497">
        <f>SUM(Daman:Diu!Q344)</f>
        <v>25</v>
      </c>
      <c r="R344" s="498">
        <f>SUM(Daman:Diu!R344)</f>
        <v>0</v>
      </c>
      <c r="S344" s="499">
        <f>SUM(Daman:Diu!S344)</f>
        <v>25.799999999999997</v>
      </c>
      <c r="T344" s="473">
        <f>SUM(Daman:Diu!T344)</f>
        <v>0</v>
      </c>
      <c r="U344" s="501">
        <f>SUM(Daman:Diu!U344)</f>
        <v>0.8</v>
      </c>
      <c r="V344" s="473">
        <f>SUM(Daman:Diu!V344)</f>
        <v>0</v>
      </c>
      <c r="W344" s="501">
        <f>SUM(Daman:Diu!W344)</f>
        <v>0</v>
      </c>
      <c r="X344" s="502"/>
      <c r="Y344" s="473">
        <f>SUM(Daman:Diu!Y344)</f>
        <v>0</v>
      </c>
      <c r="Z344" s="501">
        <f>SUM(Daman:Diu!Z344)</f>
        <v>25</v>
      </c>
      <c r="AA344" s="473">
        <f>SUM(Daman:Diu!AA344)</f>
        <v>0</v>
      </c>
      <c r="AB344" s="501">
        <f>SUM(Daman:Diu!AB344)</f>
        <v>25.799999999999997</v>
      </c>
      <c r="AC344" s="592"/>
      <c r="AD344" s="504">
        <f>SUM(Daman:Diu!AB344)</f>
        <v>25.799999999999997</v>
      </c>
      <c r="AE344" s="504">
        <f t="shared" si="40"/>
        <v>25.8</v>
      </c>
      <c r="AF344" s="504">
        <f t="shared" si="41"/>
        <v>0</v>
      </c>
    </row>
    <row r="345" spans="1:32" s="505" customFormat="1">
      <c r="A345" s="497">
        <f t="shared" ref="A345:A346" si="47">+A344+0.01</f>
        <v>21.03</v>
      </c>
      <c r="B345" s="473" t="s">
        <v>227</v>
      </c>
      <c r="C345" s="498">
        <f>SUM(Daman:Diu!C345)</f>
        <v>2</v>
      </c>
      <c r="D345" s="499">
        <f>SUM(Daman:Diu!D345)</f>
        <v>25</v>
      </c>
      <c r="E345" s="498">
        <f>SUM(Daman:Diu!E345)</f>
        <v>0</v>
      </c>
      <c r="F345" s="499">
        <f>SUM(Daman:Diu!F345)</f>
        <v>0</v>
      </c>
      <c r="G345" s="500">
        <f t="shared" si="46"/>
        <v>0</v>
      </c>
      <c r="H345" s="497">
        <f t="shared" si="46"/>
        <v>0</v>
      </c>
      <c r="I345" s="473">
        <f>SUM(Daman:Diu!I345)</f>
        <v>2</v>
      </c>
      <c r="J345" s="499">
        <f>SUM(Daman:Diu!J345)</f>
        <v>25</v>
      </c>
      <c r="K345" s="473">
        <f>SUM(Daman:Diu!K345)</f>
        <v>0</v>
      </c>
      <c r="L345" s="501">
        <f>SUM(Daman:Diu!L345)</f>
        <v>1.1100000000000001</v>
      </c>
      <c r="M345" s="473">
        <f>SUM(Daman:Diu!M345)</f>
        <v>0</v>
      </c>
      <c r="N345" s="501">
        <f>SUM(Daman:Diu!N345)</f>
        <v>0</v>
      </c>
      <c r="O345" s="502"/>
      <c r="P345" s="503">
        <f>SUM(Daman:Diu!P345)</f>
        <v>0</v>
      </c>
      <c r="Q345" s="497">
        <f>SUM(Daman:Diu!Q345)</f>
        <v>25</v>
      </c>
      <c r="R345" s="498">
        <f>SUM(Daman:Diu!R345)</f>
        <v>0</v>
      </c>
      <c r="S345" s="499">
        <f>SUM(Daman:Diu!S345)</f>
        <v>26.11</v>
      </c>
      <c r="T345" s="473">
        <f>SUM(Daman:Diu!T345)</f>
        <v>0</v>
      </c>
      <c r="U345" s="501">
        <f>SUM(Daman:Diu!U345)</f>
        <v>1.1100000000000001</v>
      </c>
      <c r="V345" s="473">
        <f>SUM(Daman:Diu!V345)</f>
        <v>0</v>
      </c>
      <c r="W345" s="501">
        <f>SUM(Daman:Diu!W345)</f>
        <v>0</v>
      </c>
      <c r="X345" s="502"/>
      <c r="Y345" s="473">
        <f>SUM(Daman:Diu!Y345)</f>
        <v>0</v>
      </c>
      <c r="Z345" s="501">
        <f>SUM(Daman:Diu!Z345)</f>
        <v>25</v>
      </c>
      <c r="AA345" s="473">
        <f>SUM(Daman:Diu!AA345)</f>
        <v>0</v>
      </c>
      <c r="AB345" s="501">
        <f>SUM(Daman:Diu!AB345)</f>
        <v>26.11</v>
      </c>
      <c r="AC345" s="592"/>
      <c r="AD345" s="504">
        <f>SUM(Daman:Diu!AB345)</f>
        <v>26.11</v>
      </c>
      <c r="AE345" s="504">
        <f t="shared" si="40"/>
        <v>26.11</v>
      </c>
      <c r="AF345" s="504">
        <f t="shared" si="41"/>
        <v>0</v>
      </c>
    </row>
    <row r="346" spans="1:32" s="505" customFormat="1">
      <c r="A346" s="497">
        <f t="shared" si="47"/>
        <v>21.040000000000003</v>
      </c>
      <c r="B346" s="473" t="s">
        <v>228</v>
      </c>
      <c r="C346" s="498">
        <f>SUM(Daman:Diu!C346)</f>
        <v>2</v>
      </c>
      <c r="D346" s="499">
        <f>SUM(Daman:Diu!D346)</f>
        <v>25</v>
      </c>
      <c r="E346" s="498">
        <f>SUM(Daman:Diu!E346)</f>
        <v>0</v>
      </c>
      <c r="F346" s="499">
        <f>SUM(Daman:Diu!F346)</f>
        <v>0</v>
      </c>
      <c r="G346" s="500">
        <f t="shared" si="46"/>
        <v>0</v>
      </c>
      <c r="H346" s="497">
        <f t="shared" si="46"/>
        <v>0</v>
      </c>
      <c r="I346" s="473">
        <f>SUM(Daman:Diu!I346)</f>
        <v>2</v>
      </c>
      <c r="J346" s="499">
        <f>SUM(Daman:Diu!J346)</f>
        <v>25</v>
      </c>
      <c r="K346" s="473">
        <f>SUM(Daman:Diu!K346)</f>
        <v>0</v>
      </c>
      <c r="L346" s="501">
        <f>SUM(Daman:Diu!L346)</f>
        <v>0</v>
      </c>
      <c r="M346" s="473">
        <f>SUM(Daman:Diu!M346)</f>
        <v>0</v>
      </c>
      <c r="N346" s="501">
        <f>SUM(Daman:Diu!N346)</f>
        <v>0</v>
      </c>
      <c r="O346" s="506"/>
      <c r="P346" s="503">
        <f>SUM(Daman:Diu!P346)</f>
        <v>0</v>
      </c>
      <c r="Q346" s="497">
        <f>SUM(Daman:Diu!Q346)</f>
        <v>25</v>
      </c>
      <c r="R346" s="498">
        <f>SUM(Daman:Diu!R346)</f>
        <v>0</v>
      </c>
      <c r="S346" s="499">
        <f>SUM(Daman:Diu!S346)</f>
        <v>25</v>
      </c>
      <c r="T346" s="473">
        <f>SUM(Daman:Diu!T346)</f>
        <v>0</v>
      </c>
      <c r="U346" s="501">
        <f>SUM(Daman:Diu!U346)</f>
        <v>0</v>
      </c>
      <c r="V346" s="473">
        <f>SUM(Daman:Diu!V346)</f>
        <v>0</v>
      </c>
      <c r="W346" s="501">
        <f>SUM(Daman:Diu!W346)</f>
        <v>0</v>
      </c>
      <c r="X346" s="506"/>
      <c r="Y346" s="473">
        <f>SUM(Daman:Diu!Y346)</f>
        <v>0</v>
      </c>
      <c r="Z346" s="501">
        <f>SUM(Daman:Diu!Z346)</f>
        <v>25</v>
      </c>
      <c r="AA346" s="473">
        <f>SUM(Daman:Diu!AA346)</f>
        <v>0</v>
      </c>
      <c r="AB346" s="501">
        <f>SUM(Daman:Diu!AB346)</f>
        <v>25</v>
      </c>
      <c r="AC346" s="593"/>
      <c r="AD346" s="504">
        <f>SUM(Daman:Diu!AB346)</f>
        <v>25</v>
      </c>
      <c r="AE346" s="504">
        <f t="shared" si="40"/>
        <v>25</v>
      </c>
      <c r="AF346" s="504">
        <f t="shared" si="41"/>
        <v>0</v>
      </c>
    </row>
    <row r="347" spans="1:32" s="278" customFormat="1">
      <c r="A347" s="270"/>
      <c r="B347" s="306" t="s">
        <v>109</v>
      </c>
      <c r="C347" s="493">
        <f>SUM(Daman:Diu!C347)</f>
        <v>8</v>
      </c>
      <c r="D347" s="20">
        <f>SUM(Daman:Diu!D347)</f>
        <v>100</v>
      </c>
      <c r="E347" s="493">
        <f>SUM(Daman:Diu!E347)</f>
        <v>0</v>
      </c>
      <c r="F347" s="20">
        <f>SUM(Daman:Diu!F347)</f>
        <v>0</v>
      </c>
      <c r="G347" s="323">
        <f t="shared" si="46"/>
        <v>0</v>
      </c>
      <c r="H347" s="270">
        <f t="shared" si="46"/>
        <v>0</v>
      </c>
      <c r="I347" s="274">
        <f>SUM(Daman:Diu!I347)</f>
        <v>8</v>
      </c>
      <c r="J347" s="273">
        <f>SUM(Daman:Diu!J347)</f>
        <v>100</v>
      </c>
      <c r="K347" s="274">
        <f>SUM(Daman:Diu!K347)</f>
        <v>0</v>
      </c>
      <c r="L347" s="275">
        <f>SUM(Daman:Diu!L347)</f>
        <v>3.91</v>
      </c>
      <c r="M347" s="274">
        <f>SUM(Daman:Diu!M347)</f>
        <v>0</v>
      </c>
      <c r="N347" s="275">
        <f>SUM(Daman:Diu!N347)</f>
        <v>0</v>
      </c>
      <c r="O347" s="392"/>
      <c r="P347" s="277">
        <f>SUM(Daman:Diu!P347)</f>
        <v>0</v>
      </c>
      <c r="Q347" s="270">
        <f>SUM(Daman:Diu!Q347)</f>
        <v>100</v>
      </c>
      <c r="R347" s="272">
        <f>SUM(Daman:Diu!R347)</f>
        <v>0</v>
      </c>
      <c r="S347" s="273">
        <f>SUM(Daman:Diu!S347)</f>
        <v>103.91</v>
      </c>
      <c r="T347" s="274">
        <f>SUM(Daman:Diu!T347)</f>
        <v>0</v>
      </c>
      <c r="U347" s="275">
        <f>SUM(Daman:Diu!U347)</f>
        <v>3.91</v>
      </c>
      <c r="V347" s="274">
        <f>SUM(Daman:Diu!V347)</f>
        <v>0</v>
      </c>
      <c r="W347" s="275">
        <f>SUM(Daman:Diu!W347)</f>
        <v>0</v>
      </c>
      <c r="X347" s="392"/>
      <c r="Y347" s="274">
        <f>SUM(Daman:Diu!Y347)</f>
        <v>0</v>
      </c>
      <c r="Z347" s="275">
        <f>SUM(Daman:Diu!Z347)</f>
        <v>100</v>
      </c>
      <c r="AA347" s="274">
        <f>SUM(Daman:Diu!AA347)</f>
        <v>0</v>
      </c>
      <c r="AB347" s="275">
        <f>SUM(Daman:Diu!AB347)</f>
        <v>103.91</v>
      </c>
      <c r="AC347" s="306"/>
      <c r="AD347" s="495">
        <f>SUM(Daman:Diu!AB347)</f>
        <v>103.91</v>
      </c>
      <c r="AE347" s="504">
        <f t="shared" si="40"/>
        <v>103.91</v>
      </c>
      <c r="AF347" s="504">
        <f t="shared" si="41"/>
        <v>0</v>
      </c>
    </row>
    <row r="348" spans="1:32">
      <c r="A348" s="3">
        <v>22</v>
      </c>
      <c r="B348" s="1" t="s">
        <v>229</v>
      </c>
      <c r="C348" s="493">
        <f>SUM(Daman:Diu!C348)</f>
        <v>0</v>
      </c>
      <c r="D348" s="20">
        <f>SUM(Daman:Diu!D348)</f>
        <v>0</v>
      </c>
      <c r="E348" s="493">
        <f>SUM(Daman:Diu!E348)</f>
        <v>0</v>
      </c>
      <c r="F348" s="20">
        <f>SUM(Daman:Diu!F348)</f>
        <v>0</v>
      </c>
      <c r="G348" s="240"/>
      <c r="H348" s="399"/>
      <c r="I348" s="4">
        <f>SUM(Daman:Diu!I348)</f>
        <v>0</v>
      </c>
      <c r="J348" s="20">
        <f>SUM(Daman:Diu!J348)</f>
        <v>0</v>
      </c>
      <c r="K348" s="4">
        <f>SUM(Daman:Diu!K348)</f>
        <v>0</v>
      </c>
      <c r="L348" s="238">
        <f>SUM(Daman:Diu!L348)</f>
        <v>0</v>
      </c>
      <c r="M348" s="4">
        <f>SUM(Daman:Diu!M348)</f>
        <v>0</v>
      </c>
      <c r="N348" s="238">
        <f>SUM(Daman:Diu!N348)</f>
        <v>0</v>
      </c>
      <c r="O348" s="378"/>
      <c r="P348" s="195">
        <f>SUM(Daman:Diu!P348)</f>
        <v>0</v>
      </c>
      <c r="Q348" s="262">
        <f>SUM(Daman:Diu!Q348)</f>
        <v>0</v>
      </c>
      <c r="R348" s="5">
        <f>SUM(Daman:Diu!R348)</f>
        <v>0</v>
      </c>
      <c r="S348" s="20">
        <f>SUM(Daman:Diu!S348)</f>
        <v>0</v>
      </c>
      <c r="T348" s="4">
        <f>SUM(Daman:Diu!T348)</f>
        <v>0</v>
      </c>
      <c r="U348" s="238">
        <f>SUM(Daman:Diu!U348)</f>
        <v>0</v>
      </c>
      <c r="V348" s="4">
        <f>SUM(Daman:Diu!V348)</f>
        <v>0</v>
      </c>
      <c r="W348" s="238">
        <f>SUM(Daman:Diu!W348)</f>
        <v>0</v>
      </c>
      <c r="X348" s="378"/>
      <c r="Y348" s="4">
        <f>SUM(Daman:Diu!Y348)</f>
        <v>0</v>
      </c>
      <c r="Z348" s="238">
        <f>SUM(Daman:Diu!Z348)</f>
        <v>0</v>
      </c>
      <c r="AA348" s="4">
        <f>SUM(Daman:Diu!AA348)</f>
        <v>0</v>
      </c>
      <c r="AB348" s="238">
        <f>SUM(Daman:Diu!AB348)</f>
        <v>0</v>
      </c>
      <c r="AC348" s="1"/>
      <c r="AD348" s="495">
        <f>SUM(Daman:Diu!AB348)</f>
        <v>0</v>
      </c>
      <c r="AE348" s="504">
        <f t="shared" si="40"/>
        <v>0</v>
      </c>
      <c r="AF348" s="504">
        <f t="shared" si="41"/>
        <v>0</v>
      </c>
    </row>
    <row r="349" spans="1:32">
      <c r="A349" s="32">
        <v>22.01</v>
      </c>
      <c r="B349" s="4" t="s">
        <v>230</v>
      </c>
      <c r="C349" s="493">
        <f>SUM(Daman:Diu!C349)</f>
        <v>0</v>
      </c>
      <c r="D349" s="20">
        <f>SUM(Daman:Diu!D349)</f>
        <v>0</v>
      </c>
      <c r="E349" s="493">
        <f>SUM(Daman:Diu!E349)</f>
        <v>0</v>
      </c>
      <c r="F349" s="20">
        <f>SUM(Daman:Diu!F349)</f>
        <v>0</v>
      </c>
      <c r="G349" s="241"/>
      <c r="H349" s="238"/>
      <c r="I349" s="4">
        <f>SUM(Daman:Diu!I349)</f>
        <v>0</v>
      </c>
      <c r="J349" s="20">
        <f>SUM(Daman:Diu!J349)</f>
        <v>0</v>
      </c>
      <c r="K349" s="4">
        <f>SUM(Daman:Diu!K349)</f>
        <v>0</v>
      </c>
      <c r="L349" s="238">
        <f>SUM(Daman:Diu!L349)</f>
        <v>0</v>
      </c>
      <c r="M349" s="4">
        <f>SUM(Daman:Diu!M349)</f>
        <v>0</v>
      </c>
      <c r="N349" s="238">
        <f>SUM(Daman:Diu!N349)</f>
        <v>0</v>
      </c>
      <c r="O349" s="385"/>
      <c r="P349" s="195">
        <f>SUM(Daman:Diu!P349)</f>
        <v>0</v>
      </c>
      <c r="Q349" s="262">
        <f>SUM(Daman:Diu!Q349)</f>
        <v>0</v>
      </c>
      <c r="R349" s="5">
        <f>SUM(Daman:Diu!R349)</f>
        <v>0</v>
      </c>
      <c r="S349" s="20">
        <f>SUM(Daman:Diu!S349)</f>
        <v>0</v>
      </c>
      <c r="T349" s="4">
        <f>SUM(Daman:Diu!T349)</f>
        <v>0</v>
      </c>
      <c r="U349" s="238">
        <f>SUM(Daman:Diu!U349)</f>
        <v>0</v>
      </c>
      <c r="V349" s="4">
        <f>SUM(Daman:Diu!V349)</f>
        <v>0</v>
      </c>
      <c r="W349" s="238">
        <f>SUM(Daman:Diu!W349)</f>
        <v>0</v>
      </c>
      <c r="X349" s="385"/>
      <c r="Y349" s="4">
        <f>SUM(Daman:Diu!Y349)</f>
        <v>0</v>
      </c>
      <c r="Z349" s="238">
        <f>SUM(Daman:Diu!Z349)</f>
        <v>0</v>
      </c>
      <c r="AA349" s="4">
        <f>SUM(Daman:Diu!AA349)</f>
        <v>0</v>
      </c>
      <c r="AB349" s="238">
        <f>SUM(Daman:Diu!AB349)</f>
        <v>0</v>
      </c>
      <c r="AC349" s="4"/>
      <c r="AD349" s="495">
        <f>SUM(Daman:Diu!AB349)</f>
        <v>0</v>
      </c>
      <c r="AE349" s="504">
        <f t="shared" si="40"/>
        <v>0</v>
      </c>
      <c r="AF349" s="504">
        <f t="shared" si="41"/>
        <v>0</v>
      </c>
    </row>
    <row r="350" spans="1:32" s="505" customFormat="1" ht="28.5">
      <c r="A350" s="497">
        <v>22.02</v>
      </c>
      <c r="B350" s="473" t="s">
        <v>231</v>
      </c>
      <c r="C350" s="498">
        <f>SUM(Daman:Diu!C350)</f>
        <v>546</v>
      </c>
      <c r="D350" s="499">
        <f>SUM(Daman:Diu!D350)</f>
        <v>1.6400000000000001</v>
      </c>
      <c r="E350" s="498">
        <f>SUM(Daman:Diu!E350)</f>
        <v>546</v>
      </c>
      <c r="F350" s="499">
        <f>SUM(Daman:Diu!F350)</f>
        <v>1.6400000000000001</v>
      </c>
      <c r="G350" s="500">
        <f t="shared" ref="G350:H350" si="48">E350/C350%</f>
        <v>100</v>
      </c>
      <c r="H350" s="497">
        <f t="shared" si="48"/>
        <v>100</v>
      </c>
      <c r="I350" s="473">
        <f>SUM(Daman:Diu!I350)</f>
        <v>0</v>
      </c>
      <c r="J350" s="499">
        <f>SUM(Daman:Diu!J350)</f>
        <v>0</v>
      </c>
      <c r="K350" s="473">
        <f>SUM(Daman:Diu!K350)</f>
        <v>0</v>
      </c>
      <c r="L350" s="501">
        <f>SUM(Daman:Diu!L350)</f>
        <v>0</v>
      </c>
      <c r="M350" s="473">
        <f>SUM(Daman:Diu!M350)</f>
        <v>0</v>
      </c>
      <c r="N350" s="501">
        <f>SUM(Daman:Diu!N350)</f>
        <v>0</v>
      </c>
      <c r="O350" s="502">
        <f>300/100000</f>
        <v>3.0000000000000001E-3</v>
      </c>
      <c r="P350" s="503">
        <f>SUM(Daman:Diu!P350)</f>
        <v>1183</v>
      </c>
      <c r="Q350" s="497">
        <f>SUM(Daman:Diu!Q350)</f>
        <v>3.5489999999999999</v>
      </c>
      <c r="R350" s="498">
        <f>SUM(Daman:Diu!R350)</f>
        <v>1183</v>
      </c>
      <c r="S350" s="499">
        <f>SUM(Daman:Diu!S350)</f>
        <v>3.5489999999999999</v>
      </c>
      <c r="T350" s="473">
        <f>SUM(Daman:Diu!T350)</f>
        <v>0</v>
      </c>
      <c r="U350" s="501">
        <f>SUM(Daman:Diu!U350)</f>
        <v>0</v>
      </c>
      <c r="V350" s="473">
        <f>SUM(Daman:Diu!V350)</f>
        <v>0</v>
      </c>
      <c r="W350" s="501">
        <f>SUM(Daman:Diu!W350)</f>
        <v>0</v>
      </c>
      <c r="X350" s="502">
        <f>300/100000</f>
        <v>3.0000000000000001E-3</v>
      </c>
      <c r="Y350" s="473">
        <f>SUM(Daman:Diu!Y350)</f>
        <v>546</v>
      </c>
      <c r="Z350" s="501">
        <f>SUM(Daman:Diu!Z350)</f>
        <v>1.6380000000000001</v>
      </c>
      <c r="AA350" s="473">
        <f>SUM(Daman:Diu!AA350)</f>
        <v>546</v>
      </c>
      <c r="AB350" s="501">
        <f>SUM(Daman:Diu!AB350)</f>
        <v>1.6380000000000001</v>
      </c>
      <c r="AC350" s="473" t="s">
        <v>317</v>
      </c>
      <c r="AD350" s="504">
        <f>SUM(Daman:Diu!AB350)</f>
        <v>1.6380000000000001</v>
      </c>
      <c r="AE350" s="504">
        <f t="shared" si="40"/>
        <v>1.6380000000000001</v>
      </c>
      <c r="AF350" s="504">
        <f t="shared" si="41"/>
        <v>0</v>
      </c>
    </row>
    <row r="351" spans="1:32" s="278" customFormat="1">
      <c r="A351" s="270"/>
      <c r="B351" s="271" t="s">
        <v>107</v>
      </c>
      <c r="C351" s="493">
        <f>SUM(Daman:Diu!C351)</f>
        <v>546</v>
      </c>
      <c r="D351" s="20">
        <f>SUM(Daman:Diu!D351)</f>
        <v>1.6400000000000001</v>
      </c>
      <c r="E351" s="493">
        <f>SUM(Daman:Diu!E351)</f>
        <v>546</v>
      </c>
      <c r="F351" s="20">
        <f>SUM(Daman:Diu!F351)</f>
        <v>1.6400000000000001</v>
      </c>
      <c r="G351" s="350">
        <f t="shared" ref="G351:AC351" si="49">SUM(G350)</f>
        <v>100</v>
      </c>
      <c r="H351" s="420">
        <f t="shared" si="49"/>
        <v>100</v>
      </c>
      <c r="I351" s="274">
        <f>SUM(Daman:Diu!I351)</f>
        <v>0</v>
      </c>
      <c r="J351" s="273">
        <f>SUM(Daman:Diu!J351)</f>
        <v>0</v>
      </c>
      <c r="K351" s="274">
        <f>SUM(Daman:Diu!K351)</f>
        <v>0</v>
      </c>
      <c r="L351" s="275">
        <f>SUM(Daman:Diu!L351)</f>
        <v>0</v>
      </c>
      <c r="M351" s="274">
        <f>SUM(Daman:Diu!M351)</f>
        <v>0</v>
      </c>
      <c r="N351" s="275">
        <f>SUM(Daman:Diu!N351)</f>
        <v>0</v>
      </c>
      <c r="O351" s="379">
        <f t="shared" si="49"/>
        <v>3.0000000000000001E-3</v>
      </c>
      <c r="P351" s="277">
        <f>SUM(Daman:Diu!P351)</f>
        <v>1183</v>
      </c>
      <c r="Q351" s="270">
        <f>SUM(Daman:Diu!Q351)</f>
        <v>3.5489999999999999</v>
      </c>
      <c r="R351" s="272">
        <f>SUM(Daman:Diu!R351)</f>
        <v>1183</v>
      </c>
      <c r="S351" s="273">
        <f>SUM(Daman:Diu!S351)</f>
        <v>3.5489999999999999</v>
      </c>
      <c r="T351" s="274">
        <f>SUM(Daman:Diu!T351)</f>
        <v>0</v>
      </c>
      <c r="U351" s="275">
        <f>SUM(Daman:Diu!U351)</f>
        <v>0</v>
      </c>
      <c r="V351" s="274">
        <f>SUM(Daman:Diu!V351)</f>
        <v>0</v>
      </c>
      <c r="W351" s="275">
        <f>SUM(Daman:Diu!W351)</f>
        <v>0</v>
      </c>
      <c r="X351" s="379"/>
      <c r="Y351" s="274">
        <f>SUM(Daman:Diu!Y351)</f>
        <v>546</v>
      </c>
      <c r="Z351" s="275">
        <f>SUM(Daman:Diu!Z351)</f>
        <v>1.6380000000000001</v>
      </c>
      <c r="AA351" s="274">
        <f>SUM(Daman:Diu!AA351)</f>
        <v>546</v>
      </c>
      <c r="AB351" s="275">
        <f>SUM(Daman:Diu!AB351)</f>
        <v>1.6380000000000001</v>
      </c>
      <c r="AC351" s="351">
        <f t="shared" si="49"/>
        <v>0</v>
      </c>
      <c r="AD351" s="495">
        <f>SUM(Daman:Diu!AB351)</f>
        <v>1.6380000000000001</v>
      </c>
      <c r="AE351" s="504">
        <f t="shared" si="40"/>
        <v>1.6380000000000001</v>
      </c>
      <c r="AF351" s="504">
        <f t="shared" si="41"/>
        <v>0</v>
      </c>
    </row>
    <row r="352" spans="1:32">
      <c r="A352" s="32"/>
      <c r="B352" s="11"/>
      <c r="C352" s="493">
        <f>SUM(Daman:Diu!C352)</f>
        <v>0</v>
      </c>
      <c r="D352" s="20">
        <f>SUM(Daman:Diu!D352)</f>
        <v>0</v>
      </c>
      <c r="E352" s="493">
        <f>SUM(Daman:Diu!E352)</f>
        <v>0</v>
      </c>
      <c r="F352" s="20">
        <f>SUM(Daman:Diu!F352)</f>
        <v>0</v>
      </c>
      <c r="G352" s="256"/>
      <c r="H352" s="421"/>
      <c r="I352" s="4">
        <f>SUM(Daman:Diu!I352)</f>
        <v>0</v>
      </c>
      <c r="J352" s="20">
        <f>SUM(Daman:Diu!J352)</f>
        <v>0</v>
      </c>
      <c r="K352" s="4">
        <f>SUM(Daman:Diu!K352)</f>
        <v>0</v>
      </c>
      <c r="L352" s="238">
        <f>SUM(Daman:Diu!L352)</f>
        <v>0</v>
      </c>
      <c r="M352" s="4">
        <f>SUM(Daman:Diu!M352)</f>
        <v>0</v>
      </c>
      <c r="N352" s="238">
        <f>SUM(Daman:Diu!N352)</f>
        <v>0</v>
      </c>
      <c r="O352" s="380"/>
      <c r="P352" s="195">
        <f>SUM(Daman:Diu!P352)</f>
        <v>0</v>
      </c>
      <c r="Q352" s="262">
        <f>SUM(Daman:Diu!Q352)</f>
        <v>0</v>
      </c>
      <c r="R352" s="5">
        <f>SUM(Daman:Diu!R352)</f>
        <v>0</v>
      </c>
      <c r="S352" s="20">
        <f>SUM(Daman:Diu!S352)</f>
        <v>0</v>
      </c>
      <c r="T352" s="4">
        <f>SUM(Daman:Diu!T352)</f>
        <v>0</v>
      </c>
      <c r="U352" s="238">
        <f>SUM(Daman:Diu!U352)</f>
        <v>0</v>
      </c>
      <c r="V352" s="4">
        <f>SUM(Daman:Diu!V352)</f>
        <v>0</v>
      </c>
      <c r="W352" s="238">
        <f>SUM(Daman:Diu!W352)</f>
        <v>0</v>
      </c>
      <c r="X352" s="380"/>
      <c r="Y352" s="4">
        <f>SUM(Daman:Diu!Y352)</f>
        <v>0</v>
      </c>
      <c r="Z352" s="238">
        <f>SUM(Daman:Diu!Z352)</f>
        <v>0</v>
      </c>
      <c r="AA352" s="4">
        <f>SUM(Daman:Diu!AA352)</f>
        <v>0</v>
      </c>
      <c r="AB352" s="238">
        <f>SUM(Daman:Diu!AB352)</f>
        <v>0</v>
      </c>
      <c r="AC352" s="12">
        <f t="shared" ref="AC352" si="50">AC341+AC347+AC351</f>
        <v>0</v>
      </c>
      <c r="AD352" s="495">
        <f>SUM(Daman:Diu!AB352)</f>
        <v>0</v>
      </c>
      <c r="AE352" s="504">
        <f t="shared" si="40"/>
        <v>0</v>
      </c>
      <c r="AF352" s="504">
        <f t="shared" si="41"/>
        <v>0</v>
      </c>
    </row>
    <row r="353" spans="1:32">
      <c r="A353" s="21" t="s">
        <v>262</v>
      </c>
      <c r="B353" s="1" t="s">
        <v>232</v>
      </c>
      <c r="C353" s="493">
        <f>SUM(Daman:Diu!C353)</f>
        <v>0</v>
      </c>
      <c r="D353" s="20">
        <f>SUM(Daman:Diu!D353)</f>
        <v>0</v>
      </c>
      <c r="E353" s="493">
        <f>SUM(Daman:Diu!E353)</f>
        <v>0</v>
      </c>
      <c r="F353" s="20">
        <f>SUM(Daman:Diu!F353)</f>
        <v>0</v>
      </c>
      <c r="G353" s="240"/>
      <c r="H353" s="399"/>
      <c r="I353" s="4">
        <f>SUM(Daman:Diu!I353)</f>
        <v>0</v>
      </c>
      <c r="J353" s="20">
        <f>SUM(Daman:Diu!J353)</f>
        <v>0</v>
      </c>
      <c r="K353" s="4">
        <f>SUM(Daman:Diu!K353)</f>
        <v>0</v>
      </c>
      <c r="L353" s="238">
        <f>SUM(Daman:Diu!L353)</f>
        <v>0</v>
      </c>
      <c r="M353" s="4">
        <f>SUM(Daman:Diu!M353)</f>
        <v>0</v>
      </c>
      <c r="N353" s="238">
        <f>SUM(Daman:Diu!N353)</f>
        <v>0</v>
      </c>
      <c r="O353" s="378"/>
      <c r="P353" s="195">
        <f>SUM(Daman:Diu!P353)</f>
        <v>0</v>
      </c>
      <c r="Q353" s="262">
        <f>SUM(Daman:Diu!Q353)</f>
        <v>0</v>
      </c>
      <c r="R353" s="5">
        <f>SUM(Daman:Diu!R353)</f>
        <v>0</v>
      </c>
      <c r="S353" s="20">
        <f>SUM(Daman:Diu!S353)</f>
        <v>0</v>
      </c>
      <c r="T353" s="4">
        <f>SUM(Daman:Diu!T353)</f>
        <v>0</v>
      </c>
      <c r="U353" s="238">
        <f>SUM(Daman:Diu!U353)</f>
        <v>0</v>
      </c>
      <c r="V353" s="4">
        <f>SUM(Daman:Diu!V353)</f>
        <v>0</v>
      </c>
      <c r="W353" s="238">
        <f>SUM(Daman:Diu!W353)</f>
        <v>0</v>
      </c>
      <c r="X353" s="378"/>
      <c r="Y353" s="4">
        <f>SUM(Daman:Diu!Y353)</f>
        <v>0</v>
      </c>
      <c r="Z353" s="238">
        <f>SUM(Daman:Diu!Z353)</f>
        <v>0</v>
      </c>
      <c r="AA353" s="4">
        <f>SUM(Daman:Diu!AA353)</f>
        <v>0</v>
      </c>
      <c r="AB353" s="238">
        <f>SUM(Daman:Diu!AB353)</f>
        <v>0</v>
      </c>
      <c r="AC353" s="1"/>
      <c r="AD353" s="495">
        <f>SUM(Daman:Diu!AB353)</f>
        <v>0</v>
      </c>
      <c r="AE353" s="504">
        <f t="shared" si="40"/>
        <v>0</v>
      </c>
      <c r="AF353" s="504">
        <f t="shared" si="41"/>
        <v>0</v>
      </c>
    </row>
    <row r="354" spans="1:32">
      <c r="A354" s="3">
        <v>23</v>
      </c>
      <c r="B354" s="1" t="s">
        <v>233</v>
      </c>
      <c r="C354" s="493">
        <f>SUM(Daman:Diu!C354)</f>
        <v>0</v>
      </c>
      <c r="D354" s="20">
        <f>SUM(Daman:Diu!D354)</f>
        <v>0</v>
      </c>
      <c r="E354" s="493">
        <f>SUM(Daman:Diu!E354)</f>
        <v>0</v>
      </c>
      <c r="F354" s="20">
        <f>SUM(Daman:Diu!F354)</f>
        <v>0</v>
      </c>
      <c r="G354" s="240"/>
      <c r="H354" s="399"/>
      <c r="I354" s="4">
        <f>SUM(Daman:Diu!I354)</f>
        <v>0</v>
      </c>
      <c r="J354" s="20">
        <f>SUM(Daman:Diu!J354)</f>
        <v>0</v>
      </c>
      <c r="K354" s="4">
        <f>SUM(Daman:Diu!K354)</f>
        <v>0</v>
      </c>
      <c r="L354" s="238">
        <f>SUM(Daman:Diu!L354)</f>
        <v>0</v>
      </c>
      <c r="M354" s="4">
        <f>SUM(Daman:Diu!M354)</f>
        <v>0</v>
      </c>
      <c r="N354" s="238">
        <f>SUM(Daman:Diu!N354)</f>
        <v>0</v>
      </c>
      <c r="O354" s="378"/>
      <c r="P354" s="195">
        <f>SUM(Daman:Diu!P354)</f>
        <v>0</v>
      </c>
      <c r="Q354" s="262">
        <f>SUM(Daman:Diu!Q354)</f>
        <v>0</v>
      </c>
      <c r="R354" s="5">
        <f>SUM(Daman:Diu!R354)</f>
        <v>0</v>
      </c>
      <c r="S354" s="20">
        <f>SUM(Daman:Diu!S354)</f>
        <v>0</v>
      </c>
      <c r="T354" s="4">
        <f>SUM(Daman:Diu!T354)</f>
        <v>0</v>
      </c>
      <c r="U354" s="238">
        <f>SUM(Daman:Diu!U354)</f>
        <v>0</v>
      </c>
      <c r="V354" s="4">
        <f>SUM(Daman:Diu!V354)</f>
        <v>0</v>
      </c>
      <c r="W354" s="238">
        <f>SUM(Daman:Diu!W354)</f>
        <v>0</v>
      </c>
      <c r="X354" s="378"/>
      <c r="Y354" s="4">
        <f>SUM(Daman:Diu!Y354)</f>
        <v>0</v>
      </c>
      <c r="Z354" s="238">
        <f>SUM(Daman:Diu!Z354)</f>
        <v>0</v>
      </c>
      <c r="AA354" s="4">
        <f>SUM(Daman:Diu!AA354)</f>
        <v>0</v>
      </c>
      <c r="AB354" s="238">
        <f>SUM(Daman:Diu!AB354)</f>
        <v>0</v>
      </c>
      <c r="AC354" s="1"/>
      <c r="AD354" s="495">
        <f>SUM(Daman:Diu!AB354)</f>
        <v>0</v>
      </c>
      <c r="AE354" s="504">
        <f t="shared" si="40"/>
        <v>0</v>
      </c>
      <c r="AF354" s="504">
        <f t="shared" si="41"/>
        <v>0</v>
      </c>
    </row>
    <row r="355" spans="1:32" s="505" customFormat="1" ht="28.5">
      <c r="A355" s="497">
        <v>23.01</v>
      </c>
      <c r="B355" s="473" t="s">
        <v>234</v>
      </c>
      <c r="C355" s="498">
        <f>SUM(Daman:Diu!C355)</f>
        <v>1</v>
      </c>
      <c r="D355" s="499">
        <f>SUM(Daman:Diu!D355)</f>
        <v>8</v>
      </c>
      <c r="E355" s="498">
        <f>SUM(Daman:Diu!E355)</f>
        <v>0</v>
      </c>
      <c r="F355" s="499">
        <f>SUM(Daman:Diu!F355)</f>
        <v>0</v>
      </c>
      <c r="G355" s="500">
        <f t="shared" ref="G355:H398" si="51">E355/C355%</f>
        <v>0</v>
      </c>
      <c r="H355" s="497">
        <f t="shared" si="51"/>
        <v>0</v>
      </c>
      <c r="I355" s="473">
        <f>SUM(Daman:Diu!I355)</f>
        <v>1</v>
      </c>
      <c r="J355" s="499">
        <f>SUM(Daman:Diu!J355)</f>
        <v>8</v>
      </c>
      <c r="K355" s="473">
        <f>SUM(Daman:Diu!K355)</f>
        <v>1</v>
      </c>
      <c r="L355" s="501">
        <f>SUM(Daman:Diu!L355)</f>
        <v>8</v>
      </c>
      <c r="M355" s="473">
        <f>SUM(Daman:Diu!M355)</f>
        <v>0</v>
      </c>
      <c r="N355" s="501">
        <f>SUM(Daman:Diu!N355)</f>
        <v>0</v>
      </c>
      <c r="O355" s="502"/>
      <c r="P355" s="503">
        <f>SUM(Daman:Diu!P355)</f>
        <v>0</v>
      </c>
      <c r="Q355" s="497">
        <f>SUM(Daman:Diu!Q355)</f>
        <v>0</v>
      </c>
      <c r="R355" s="498">
        <f>SUM(Daman:Diu!R355)</f>
        <v>1</v>
      </c>
      <c r="S355" s="499">
        <f>SUM(Daman:Diu!S355)</f>
        <v>8</v>
      </c>
      <c r="T355" s="473">
        <f>SUM(Daman:Diu!T355)</f>
        <v>0</v>
      </c>
      <c r="U355" s="501">
        <f>SUM(Daman:Diu!U355)</f>
        <v>0</v>
      </c>
      <c r="V355" s="473">
        <f>SUM(Daman:Diu!V355)</f>
        <v>0</v>
      </c>
      <c r="W355" s="501">
        <f>SUM(Daman:Diu!W355)</f>
        <v>0</v>
      </c>
      <c r="X355" s="502"/>
      <c r="Y355" s="473">
        <f>SUM(Daman:Diu!Y355)</f>
        <v>0</v>
      </c>
      <c r="Z355" s="501">
        <f>SUM(Daman:Diu!Z355)</f>
        <v>0</v>
      </c>
      <c r="AA355" s="473">
        <f>SUM(Daman:Diu!AA355)</f>
        <v>0</v>
      </c>
      <c r="AB355" s="501">
        <f>SUM(Daman:Diu!AB355)</f>
        <v>0</v>
      </c>
      <c r="AC355" s="473" t="s">
        <v>319</v>
      </c>
      <c r="AD355" s="504">
        <f>SUM(Daman:Diu!AB355)</f>
        <v>0</v>
      </c>
      <c r="AE355" s="504">
        <f t="shared" si="40"/>
        <v>0</v>
      </c>
      <c r="AF355" s="504">
        <f t="shared" si="41"/>
        <v>0</v>
      </c>
    </row>
    <row r="356" spans="1:32" s="505" customFormat="1">
      <c r="A356" s="497">
        <f>+A355+0.01</f>
        <v>23.020000000000003</v>
      </c>
      <c r="B356" s="473" t="s">
        <v>235</v>
      </c>
      <c r="C356" s="498">
        <f>SUM(Daman:Diu!C356)</f>
        <v>0</v>
      </c>
      <c r="D356" s="499">
        <f>SUM(Daman:Diu!D356)</f>
        <v>0</v>
      </c>
      <c r="E356" s="498">
        <f>SUM(Daman:Diu!E356)</f>
        <v>0</v>
      </c>
      <c r="F356" s="499">
        <f>SUM(Daman:Diu!F356)</f>
        <v>0</v>
      </c>
      <c r="G356" s="500" t="e">
        <f t="shared" si="51"/>
        <v>#DIV/0!</v>
      </c>
      <c r="H356" s="497" t="e">
        <f t="shared" si="51"/>
        <v>#DIV/0!</v>
      </c>
      <c r="I356" s="473">
        <f>SUM(Daman:Diu!I356)</f>
        <v>0</v>
      </c>
      <c r="J356" s="499">
        <f>SUM(Daman:Diu!J356)</f>
        <v>0</v>
      </c>
      <c r="K356" s="473">
        <f>SUM(Daman:Diu!K356)</f>
        <v>0</v>
      </c>
      <c r="L356" s="501">
        <f>SUM(Daman:Diu!L356)</f>
        <v>0</v>
      </c>
      <c r="M356" s="473">
        <f>SUM(Daman:Diu!M356)</f>
        <v>0</v>
      </c>
      <c r="N356" s="501">
        <f>SUM(Daman:Diu!N356)</f>
        <v>0</v>
      </c>
      <c r="O356" s="502"/>
      <c r="P356" s="503">
        <f>SUM(Daman:Diu!P356)</f>
        <v>0</v>
      </c>
      <c r="Q356" s="497">
        <f>SUM(Daman:Diu!Q356)</f>
        <v>0</v>
      </c>
      <c r="R356" s="498">
        <f>SUM(Daman:Diu!R356)</f>
        <v>0</v>
      </c>
      <c r="S356" s="499">
        <f>SUM(Daman:Diu!S356)</f>
        <v>0</v>
      </c>
      <c r="T356" s="473">
        <f>SUM(Daman:Diu!T356)</f>
        <v>0</v>
      </c>
      <c r="U356" s="501">
        <f>SUM(Daman:Diu!U356)</f>
        <v>0</v>
      </c>
      <c r="V356" s="473">
        <f>SUM(Daman:Diu!V356)</f>
        <v>0</v>
      </c>
      <c r="W356" s="501">
        <f>SUM(Daman:Diu!W356)</f>
        <v>0</v>
      </c>
      <c r="X356" s="502"/>
      <c r="Y356" s="473">
        <f>SUM(Daman:Diu!Y356)</f>
        <v>0</v>
      </c>
      <c r="Z356" s="501">
        <f>SUM(Daman:Diu!Z356)</f>
        <v>0</v>
      </c>
      <c r="AA356" s="473">
        <f>SUM(Daman:Diu!AA356)</f>
        <v>0</v>
      </c>
      <c r="AB356" s="501">
        <f>SUM(Daman:Diu!AB356)</f>
        <v>0</v>
      </c>
      <c r="AC356" s="473"/>
      <c r="AD356" s="504">
        <f>SUM(Daman:Diu!AB356)</f>
        <v>0</v>
      </c>
      <c r="AE356" s="504">
        <f t="shared" si="40"/>
        <v>0</v>
      </c>
      <c r="AF356" s="504">
        <f t="shared" si="41"/>
        <v>0</v>
      </c>
    </row>
    <row r="357" spans="1:32" s="505" customFormat="1" ht="28.5">
      <c r="A357" s="497">
        <f t="shared" ref="A357:A377" si="52">+A356+0.01</f>
        <v>23.030000000000005</v>
      </c>
      <c r="B357" s="473" t="s">
        <v>236</v>
      </c>
      <c r="C357" s="498">
        <f>SUM(Daman:Diu!C357)</f>
        <v>2</v>
      </c>
      <c r="D357" s="499">
        <f>SUM(Daman:Diu!D357)</f>
        <v>71.5</v>
      </c>
      <c r="E357" s="498">
        <f>SUM(Daman:Diu!E357)</f>
        <v>0</v>
      </c>
      <c r="F357" s="499">
        <f>SUM(Daman:Diu!F357)</f>
        <v>0</v>
      </c>
      <c r="G357" s="500">
        <f t="shared" si="51"/>
        <v>0</v>
      </c>
      <c r="H357" s="497">
        <f t="shared" si="51"/>
        <v>0</v>
      </c>
      <c r="I357" s="473">
        <f>SUM(Daman:Diu!I357)</f>
        <v>2</v>
      </c>
      <c r="J357" s="499">
        <f>SUM(Daman:Diu!J357)</f>
        <v>71.5</v>
      </c>
      <c r="K357" s="473">
        <f>SUM(Daman:Diu!K357)</f>
        <v>2</v>
      </c>
      <c r="L357" s="501">
        <f>SUM(Daman:Diu!L357)</f>
        <v>71.5</v>
      </c>
      <c r="M357" s="473">
        <f>SUM(Daman:Diu!M357)</f>
        <v>0</v>
      </c>
      <c r="N357" s="501">
        <f>SUM(Daman:Diu!N357)</f>
        <v>0</v>
      </c>
      <c r="O357" s="502"/>
      <c r="P357" s="503">
        <f>SUM(Daman:Diu!P357)</f>
        <v>0</v>
      </c>
      <c r="Q357" s="497">
        <f>SUM(Daman:Diu!Q357)</f>
        <v>0</v>
      </c>
      <c r="R357" s="498">
        <f>SUM(Daman:Diu!R357)</f>
        <v>2</v>
      </c>
      <c r="S357" s="499">
        <f>SUM(Daman:Diu!S357)</f>
        <v>71.5</v>
      </c>
      <c r="T357" s="473">
        <f>SUM(Daman:Diu!T357)</f>
        <v>0</v>
      </c>
      <c r="U357" s="501">
        <f>SUM(Daman:Diu!U357)</f>
        <v>71.5</v>
      </c>
      <c r="V357" s="473">
        <f>SUM(Daman:Diu!V357)</f>
        <v>0</v>
      </c>
      <c r="W357" s="501">
        <f>SUM(Daman:Diu!W357)</f>
        <v>0</v>
      </c>
      <c r="X357" s="502"/>
      <c r="Y357" s="473">
        <f>SUM(Daman:Diu!Y357)</f>
        <v>0</v>
      </c>
      <c r="Z357" s="501">
        <f>SUM(Daman:Diu!Z357)</f>
        <v>0</v>
      </c>
      <c r="AA357" s="473">
        <f>SUM(Daman:Diu!AA357)</f>
        <v>0</v>
      </c>
      <c r="AB357" s="501">
        <f>SUM(Daman:Diu!AB357)</f>
        <v>71.5</v>
      </c>
      <c r="AC357" s="473" t="s">
        <v>319</v>
      </c>
      <c r="AD357" s="504">
        <f>SUM(Daman:Diu!AB357)</f>
        <v>71.5</v>
      </c>
      <c r="AE357" s="504">
        <f t="shared" si="40"/>
        <v>71.5</v>
      </c>
      <c r="AF357" s="504">
        <f t="shared" si="41"/>
        <v>0</v>
      </c>
    </row>
    <row r="358" spans="1:32" s="505" customFormat="1">
      <c r="A358" s="497">
        <f t="shared" si="52"/>
        <v>23.040000000000006</v>
      </c>
      <c r="B358" s="473" t="s">
        <v>237</v>
      </c>
      <c r="C358" s="498">
        <f>SUM(Daman:Diu!C358)</f>
        <v>0</v>
      </c>
      <c r="D358" s="499">
        <f>SUM(Daman:Diu!D358)</f>
        <v>0</v>
      </c>
      <c r="E358" s="498">
        <f>SUM(Daman:Diu!E358)</f>
        <v>0</v>
      </c>
      <c r="F358" s="499">
        <f>SUM(Daman:Diu!F358)</f>
        <v>0</v>
      </c>
      <c r="G358" s="500" t="e">
        <f t="shared" si="51"/>
        <v>#DIV/0!</v>
      </c>
      <c r="H358" s="497" t="e">
        <f t="shared" si="51"/>
        <v>#DIV/0!</v>
      </c>
      <c r="I358" s="473">
        <f>SUM(Daman:Diu!I358)</f>
        <v>0</v>
      </c>
      <c r="J358" s="499">
        <f>SUM(Daman:Diu!J358)</f>
        <v>0</v>
      </c>
      <c r="K358" s="473">
        <f>SUM(Daman:Diu!K358)</f>
        <v>0</v>
      </c>
      <c r="L358" s="501">
        <f>SUM(Daman:Diu!L358)</f>
        <v>0</v>
      </c>
      <c r="M358" s="473">
        <f>SUM(Daman:Diu!M358)</f>
        <v>0</v>
      </c>
      <c r="N358" s="501">
        <f>SUM(Daman:Diu!N358)</f>
        <v>0</v>
      </c>
      <c r="O358" s="502"/>
      <c r="P358" s="503">
        <f>SUM(Daman:Diu!P358)</f>
        <v>0</v>
      </c>
      <c r="Q358" s="497">
        <f>SUM(Daman:Diu!Q358)</f>
        <v>0</v>
      </c>
      <c r="R358" s="498">
        <f>SUM(Daman:Diu!R358)</f>
        <v>0</v>
      </c>
      <c r="S358" s="499">
        <f>SUM(Daman:Diu!S358)</f>
        <v>0</v>
      </c>
      <c r="T358" s="473">
        <f>SUM(Daman:Diu!T358)</f>
        <v>0</v>
      </c>
      <c r="U358" s="501">
        <f>SUM(Daman:Diu!U358)</f>
        <v>0</v>
      </c>
      <c r="V358" s="473">
        <f>SUM(Daman:Diu!V358)</f>
        <v>0</v>
      </c>
      <c r="W358" s="501">
        <f>SUM(Daman:Diu!W358)</f>
        <v>0</v>
      </c>
      <c r="X358" s="502"/>
      <c r="Y358" s="473">
        <f>SUM(Daman:Diu!Y358)</f>
        <v>0</v>
      </c>
      <c r="Z358" s="501">
        <f>SUM(Daman:Diu!Z358)</f>
        <v>0</v>
      </c>
      <c r="AA358" s="473">
        <f>SUM(Daman:Diu!AA358)</f>
        <v>0</v>
      </c>
      <c r="AB358" s="501">
        <f>SUM(Daman:Diu!AB358)</f>
        <v>0</v>
      </c>
      <c r="AC358" s="473"/>
      <c r="AD358" s="504">
        <f>SUM(Daman:Diu!AB358)</f>
        <v>0</v>
      </c>
      <c r="AE358" s="504">
        <f t="shared" si="40"/>
        <v>0</v>
      </c>
      <c r="AF358" s="504">
        <f t="shared" si="41"/>
        <v>0</v>
      </c>
    </row>
    <row r="359" spans="1:32" s="505" customFormat="1">
      <c r="A359" s="497">
        <f t="shared" si="52"/>
        <v>23.050000000000008</v>
      </c>
      <c r="B359" s="473" t="s">
        <v>238</v>
      </c>
      <c r="C359" s="498">
        <f>SUM(Daman:Diu!C359)</f>
        <v>0</v>
      </c>
      <c r="D359" s="499">
        <f>SUM(Daman:Diu!D359)</f>
        <v>0</v>
      </c>
      <c r="E359" s="498">
        <f>SUM(Daman:Diu!E359)</f>
        <v>0</v>
      </c>
      <c r="F359" s="499">
        <f>SUM(Daman:Diu!F359)</f>
        <v>0</v>
      </c>
      <c r="G359" s="500" t="e">
        <f t="shared" si="51"/>
        <v>#DIV/0!</v>
      </c>
      <c r="H359" s="497" t="e">
        <f t="shared" si="51"/>
        <v>#DIV/0!</v>
      </c>
      <c r="I359" s="473">
        <f>SUM(Daman:Diu!I359)</f>
        <v>0</v>
      </c>
      <c r="J359" s="499">
        <f>SUM(Daman:Diu!J359)</f>
        <v>0</v>
      </c>
      <c r="K359" s="473">
        <f>SUM(Daman:Diu!K359)</f>
        <v>0</v>
      </c>
      <c r="L359" s="501">
        <f>SUM(Daman:Diu!L359)</f>
        <v>0</v>
      </c>
      <c r="M359" s="473">
        <f>SUM(Daman:Diu!M359)</f>
        <v>0</v>
      </c>
      <c r="N359" s="501">
        <f>SUM(Daman:Diu!N359)</f>
        <v>0</v>
      </c>
      <c r="O359" s="506"/>
      <c r="P359" s="503">
        <f>SUM(Daman:Diu!P359)</f>
        <v>0</v>
      </c>
      <c r="Q359" s="497">
        <f>SUM(Daman:Diu!Q359)</f>
        <v>0</v>
      </c>
      <c r="R359" s="498">
        <f>SUM(Daman:Diu!R359)</f>
        <v>0</v>
      </c>
      <c r="S359" s="499">
        <f>SUM(Daman:Diu!S359)</f>
        <v>0</v>
      </c>
      <c r="T359" s="473">
        <f>SUM(Daman:Diu!T359)</f>
        <v>0</v>
      </c>
      <c r="U359" s="501">
        <f>SUM(Daman:Diu!U359)</f>
        <v>0</v>
      </c>
      <c r="V359" s="473">
        <f>SUM(Daman:Diu!V359)</f>
        <v>0</v>
      </c>
      <c r="W359" s="501">
        <f>SUM(Daman:Diu!W359)</f>
        <v>0</v>
      </c>
      <c r="X359" s="506"/>
      <c r="Y359" s="473">
        <f>SUM(Daman:Diu!Y359)</f>
        <v>0</v>
      </c>
      <c r="Z359" s="501">
        <f>SUM(Daman:Diu!Z359)</f>
        <v>0</v>
      </c>
      <c r="AA359" s="473">
        <f>SUM(Daman:Diu!AA359)</f>
        <v>0</v>
      </c>
      <c r="AB359" s="501">
        <f>SUM(Daman:Diu!AB359)</f>
        <v>0</v>
      </c>
      <c r="AC359" s="473"/>
      <c r="AD359" s="504">
        <f>SUM(Daman:Diu!AB359)</f>
        <v>0</v>
      </c>
      <c r="AE359" s="504">
        <f t="shared" si="40"/>
        <v>0</v>
      </c>
      <c r="AF359" s="504">
        <f t="shared" si="41"/>
        <v>0</v>
      </c>
    </row>
    <row r="360" spans="1:32" s="505" customFormat="1" ht="28.5">
      <c r="A360" s="497">
        <f t="shared" si="52"/>
        <v>23.060000000000009</v>
      </c>
      <c r="B360" s="473" t="s">
        <v>239</v>
      </c>
      <c r="C360" s="498">
        <f>SUM(Daman:Diu!C360)</f>
        <v>11</v>
      </c>
      <c r="D360" s="499">
        <f>SUM(Daman:Diu!D360)</f>
        <v>108.53</v>
      </c>
      <c r="E360" s="498">
        <f>SUM(Daman:Diu!E360)</f>
        <v>0</v>
      </c>
      <c r="F360" s="499">
        <f>SUM(Daman:Diu!F360)</f>
        <v>0</v>
      </c>
      <c r="G360" s="500">
        <f t="shared" si="51"/>
        <v>0</v>
      </c>
      <c r="H360" s="497">
        <f t="shared" si="51"/>
        <v>0</v>
      </c>
      <c r="I360" s="473">
        <f>SUM(Daman:Diu!I360)</f>
        <v>11</v>
      </c>
      <c r="J360" s="499">
        <f>SUM(Daman:Diu!J360)</f>
        <v>108.53</v>
      </c>
      <c r="K360" s="473">
        <f>SUM(Daman:Diu!K360)</f>
        <v>11</v>
      </c>
      <c r="L360" s="501">
        <f>SUM(Daman:Diu!L360)</f>
        <v>108.53</v>
      </c>
      <c r="M360" s="473">
        <f>SUM(Daman:Diu!M360)</f>
        <v>0</v>
      </c>
      <c r="N360" s="501">
        <f>SUM(Daman:Diu!N360)</f>
        <v>0</v>
      </c>
      <c r="O360" s="502"/>
      <c r="P360" s="503">
        <f>SUM(Daman:Diu!P360)</f>
        <v>0</v>
      </c>
      <c r="Q360" s="497">
        <f>SUM(Daman:Diu!Q360)</f>
        <v>0</v>
      </c>
      <c r="R360" s="498">
        <f>SUM(Daman:Diu!R360)</f>
        <v>11</v>
      </c>
      <c r="S360" s="499">
        <f>SUM(Daman:Diu!S360)</f>
        <v>108.53</v>
      </c>
      <c r="T360" s="473">
        <f>SUM(Daman:Diu!T360)</f>
        <v>0</v>
      </c>
      <c r="U360" s="501">
        <f>SUM(Daman:Diu!U360)</f>
        <v>108.53</v>
      </c>
      <c r="V360" s="473">
        <f>SUM(Daman:Diu!V360)</f>
        <v>0</v>
      </c>
      <c r="W360" s="501">
        <f>SUM(Daman:Diu!W360)</f>
        <v>0</v>
      </c>
      <c r="X360" s="502"/>
      <c r="Y360" s="473">
        <f>SUM(Daman:Diu!Y360)</f>
        <v>0</v>
      </c>
      <c r="Z360" s="501">
        <f>SUM(Daman:Diu!Z360)</f>
        <v>0</v>
      </c>
      <c r="AA360" s="473">
        <f>SUM(Daman:Diu!AA360)</f>
        <v>0</v>
      </c>
      <c r="AB360" s="501">
        <f>SUM(Daman:Diu!AB360)</f>
        <v>108.53</v>
      </c>
      <c r="AC360" s="473" t="s">
        <v>319</v>
      </c>
      <c r="AD360" s="504">
        <f>SUM(Daman:Diu!AB360)</f>
        <v>108.53</v>
      </c>
      <c r="AE360" s="504">
        <f t="shared" ref="AE360:AE403" si="53">U360+Z360</f>
        <v>108.53</v>
      </c>
      <c r="AF360" s="504">
        <f t="shared" ref="AF360:AF403" si="54">AB360-AE360</f>
        <v>0</v>
      </c>
    </row>
    <row r="361" spans="1:32">
      <c r="A361" s="32">
        <f t="shared" si="52"/>
        <v>23.070000000000011</v>
      </c>
      <c r="B361" s="4" t="s">
        <v>240</v>
      </c>
      <c r="C361" s="493">
        <f>SUM(Daman:Diu!C361)</f>
        <v>0</v>
      </c>
      <c r="D361" s="20">
        <f>SUM(Daman:Diu!D361)</f>
        <v>0</v>
      </c>
      <c r="E361" s="493">
        <f>SUM(Daman:Diu!E361)</f>
        <v>0</v>
      </c>
      <c r="F361" s="20">
        <f>SUM(Daman:Diu!F361)</f>
        <v>0</v>
      </c>
      <c r="G361" s="3" t="e">
        <f t="shared" si="51"/>
        <v>#DIV/0!</v>
      </c>
      <c r="H361" s="262" t="e">
        <f t="shared" si="51"/>
        <v>#DIV/0!</v>
      </c>
      <c r="I361" s="4">
        <f>SUM(Daman:Diu!I361)</f>
        <v>0</v>
      </c>
      <c r="J361" s="20">
        <f>SUM(Daman:Diu!J361)</f>
        <v>0</v>
      </c>
      <c r="K361" s="4">
        <f>SUM(Daman:Diu!K361)</f>
        <v>0</v>
      </c>
      <c r="L361" s="238">
        <f>SUM(Daman:Diu!L361)</f>
        <v>0</v>
      </c>
      <c r="M361" s="4">
        <f>SUM(Daman:Diu!M361)</f>
        <v>0</v>
      </c>
      <c r="N361" s="238">
        <f>SUM(Daman:Diu!N361)</f>
        <v>0</v>
      </c>
      <c r="O361" s="385"/>
      <c r="P361" s="195">
        <f>SUM(Daman:Diu!P361)</f>
        <v>0</v>
      </c>
      <c r="Q361" s="262">
        <f>SUM(Daman:Diu!Q361)</f>
        <v>0</v>
      </c>
      <c r="R361" s="5">
        <f>SUM(Daman:Diu!R361)</f>
        <v>0</v>
      </c>
      <c r="S361" s="20">
        <f>SUM(Daman:Diu!S361)</f>
        <v>0</v>
      </c>
      <c r="T361" s="4">
        <f>SUM(Daman:Diu!T361)</f>
        <v>0</v>
      </c>
      <c r="U361" s="238">
        <f>SUM(Daman:Diu!U361)</f>
        <v>0</v>
      </c>
      <c r="V361" s="4">
        <f>SUM(Daman:Diu!V361)</f>
        <v>0</v>
      </c>
      <c r="W361" s="238">
        <f>SUM(Daman:Diu!W361)</f>
        <v>0</v>
      </c>
      <c r="X361" s="385"/>
      <c r="Y361" s="4">
        <f>SUM(Daman:Diu!Y361)</f>
        <v>0</v>
      </c>
      <c r="Z361" s="238">
        <f>SUM(Daman:Diu!Z361)</f>
        <v>0</v>
      </c>
      <c r="AA361" s="4">
        <f>SUM(Daman:Diu!AA361)</f>
        <v>0</v>
      </c>
      <c r="AB361" s="238">
        <f>SUM(Daman:Diu!AB361)</f>
        <v>0</v>
      </c>
      <c r="AC361" s="4"/>
      <c r="AD361" s="495">
        <f>SUM(Daman:Diu!AB361)</f>
        <v>0</v>
      </c>
      <c r="AE361" s="504">
        <f t="shared" si="53"/>
        <v>0</v>
      </c>
      <c r="AF361" s="504">
        <f t="shared" si="54"/>
        <v>0</v>
      </c>
    </row>
    <row r="362" spans="1:32">
      <c r="A362" s="32">
        <f t="shared" si="52"/>
        <v>23.080000000000013</v>
      </c>
      <c r="B362" s="4" t="s">
        <v>241</v>
      </c>
      <c r="C362" s="493">
        <f>SUM(Daman:Diu!C362)</f>
        <v>0</v>
      </c>
      <c r="D362" s="20">
        <f>SUM(Daman:Diu!D362)</f>
        <v>0</v>
      </c>
      <c r="E362" s="493">
        <f>SUM(Daman:Diu!E362)</f>
        <v>0</v>
      </c>
      <c r="F362" s="20">
        <f>SUM(Daman:Diu!F362)</f>
        <v>0</v>
      </c>
      <c r="G362" s="3" t="e">
        <f t="shared" si="51"/>
        <v>#DIV/0!</v>
      </c>
      <c r="H362" s="262" t="e">
        <f t="shared" si="51"/>
        <v>#DIV/0!</v>
      </c>
      <c r="I362" s="4">
        <f>SUM(Daman:Diu!I362)</f>
        <v>0</v>
      </c>
      <c r="J362" s="20">
        <f>SUM(Daman:Diu!J362)</f>
        <v>0</v>
      </c>
      <c r="K362" s="4">
        <f>SUM(Daman:Diu!K362)</f>
        <v>0</v>
      </c>
      <c r="L362" s="238">
        <f>SUM(Daman:Diu!L362)</f>
        <v>0</v>
      </c>
      <c r="M362" s="4">
        <f>SUM(Daman:Diu!M362)</f>
        <v>0</v>
      </c>
      <c r="N362" s="238">
        <f>SUM(Daman:Diu!N362)</f>
        <v>0</v>
      </c>
      <c r="O362" s="385"/>
      <c r="P362" s="195">
        <f>SUM(Daman:Diu!P362)</f>
        <v>0</v>
      </c>
      <c r="Q362" s="262">
        <f>SUM(Daman:Diu!Q362)</f>
        <v>0</v>
      </c>
      <c r="R362" s="5">
        <f>SUM(Daman:Diu!R362)</f>
        <v>0</v>
      </c>
      <c r="S362" s="20">
        <f>SUM(Daman:Diu!S362)</f>
        <v>0</v>
      </c>
      <c r="T362" s="4">
        <f>SUM(Daman:Diu!T362)</f>
        <v>0</v>
      </c>
      <c r="U362" s="238">
        <f>SUM(Daman:Diu!U362)</f>
        <v>0</v>
      </c>
      <c r="V362" s="4">
        <f>SUM(Daman:Diu!V362)</f>
        <v>0</v>
      </c>
      <c r="W362" s="238">
        <f>SUM(Daman:Diu!W362)</f>
        <v>0</v>
      </c>
      <c r="X362" s="385"/>
      <c r="Y362" s="4">
        <f>SUM(Daman:Diu!Y362)</f>
        <v>0</v>
      </c>
      <c r="Z362" s="238">
        <f>SUM(Daman:Diu!Z362)</f>
        <v>0</v>
      </c>
      <c r="AA362" s="4">
        <f>SUM(Daman:Diu!AA362)</f>
        <v>0</v>
      </c>
      <c r="AB362" s="238">
        <f>SUM(Daman:Diu!AB362)</f>
        <v>0</v>
      </c>
      <c r="AC362" s="4"/>
      <c r="AD362" s="495">
        <f>SUM(Daman:Diu!AB362)</f>
        <v>0</v>
      </c>
      <c r="AE362" s="504">
        <f t="shared" si="53"/>
        <v>0</v>
      </c>
      <c r="AF362" s="504">
        <f t="shared" si="54"/>
        <v>0</v>
      </c>
    </row>
    <row r="363" spans="1:32">
      <c r="A363" s="32">
        <v>23.09</v>
      </c>
      <c r="B363" s="4" t="s">
        <v>242</v>
      </c>
      <c r="C363" s="493">
        <f>SUM(Daman:Diu!C363)</f>
        <v>0</v>
      </c>
      <c r="D363" s="20">
        <f>SUM(Daman:Diu!D363)</f>
        <v>0</v>
      </c>
      <c r="E363" s="493">
        <f>SUM(Daman:Diu!E363)</f>
        <v>0</v>
      </c>
      <c r="F363" s="20">
        <f>SUM(Daman:Diu!F363)</f>
        <v>0</v>
      </c>
      <c r="G363" s="3" t="e">
        <f t="shared" si="51"/>
        <v>#DIV/0!</v>
      </c>
      <c r="H363" s="262" t="e">
        <f t="shared" si="51"/>
        <v>#DIV/0!</v>
      </c>
      <c r="I363" s="4">
        <f>SUM(Daman:Diu!I363)</f>
        <v>0</v>
      </c>
      <c r="J363" s="20">
        <f>SUM(Daman:Diu!J363)</f>
        <v>0</v>
      </c>
      <c r="K363" s="4">
        <f>SUM(Daman:Diu!K363)</f>
        <v>0</v>
      </c>
      <c r="L363" s="238">
        <f>SUM(Daman:Diu!L363)</f>
        <v>0</v>
      </c>
      <c r="M363" s="4">
        <f>SUM(Daman:Diu!M363)</f>
        <v>0</v>
      </c>
      <c r="N363" s="238">
        <f>SUM(Daman:Diu!N363)</f>
        <v>0</v>
      </c>
      <c r="O363" s="382"/>
      <c r="P363" s="195">
        <f>SUM(Daman:Diu!P363)</f>
        <v>0</v>
      </c>
      <c r="Q363" s="262">
        <f>SUM(Daman:Diu!Q363)</f>
        <v>0</v>
      </c>
      <c r="R363" s="5">
        <f>SUM(Daman:Diu!R363)</f>
        <v>0</v>
      </c>
      <c r="S363" s="20">
        <f>SUM(Daman:Diu!S363)</f>
        <v>0</v>
      </c>
      <c r="T363" s="4">
        <f>SUM(Daman:Diu!T363)</f>
        <v>0</v>
      </c>
      <c r="U363" s="238">
        <f>SUM(Daman:Diu!U363)</f>
        <v>0</v>
      </c>
      <c r="V363" s="4">
        <f>SUM(Daman:Diu!V363)</f>
        <v>0</v>
      </c>
      <c r="W363" s="238">
        <f>SUM(Daman:Diu!W363)</f>
        <v>0</v>
      </c>
      <c r="X363" s="382"/>
      <c r="Y363" s="4">
        <f>SUM(Daman:Diu!Y363)</f>
        <v>0</v>
      </c>
      <c r="Z363" s="238">
        <f>SUM(Daman:Diu!Z363)</f>
        <v>0</v>
      </c>
      <c r="AA363" s="4">
        <f>SUM(Daman:Diu!AA363)</f>
        <v>0</v>
      </c>
      <c r="AB363" s="238">
        <f>SUM(Daman:Diu!AB363)</f>
        <v>0</v>
      </c>
      <c r="AC363" s="4"/>
      <c r="AD363" s="495">
        <f>SUM(Daman:Diu!AB363)</f>
        <v>0</v>
      </c>
      <c r="AE363" s="504">
        <f t="shared" si="53"/>
        <v>0</v>
      </c>
      <c r="AF363" s="504">
        <f t="shared" si="54"/>
        <v>0</v>
      </c>
    </row>
    <row r="364" spans="1:32">
      <c r="A364" s="32">
        <f>+A363+0.01</f>
        <v>23.1</v>
      </c>
      <c r="B364" s="4" t="s">
        <v>243</v>
      </c>
      <c r="C364" s="493">
        <f>SUM(Daman:Diu!C364)</f>
        <v>0</v>
      </c>
      <c r="D364" s="20">
        <f>SUM(Daman:Diu!D364)</f>
        <v>0</v>
      </c>
      <c r="E364" s="493">
        <f>SUM(Daman:Diu!E364)</f>
        <v>0</v>
      </c>
      <c r="F364" s="20">
        <f>SUM(Daman:Diu!F364)</f>
        <v>0</v>
      </c>
      <c r="G364" s="3" t="e">
        <f t="shared" si="51"/>
        <v>#DIV/0!</v>
      </c>
      <c r="H364" s="262" t="e">
        <f t="shared" si="51"/>
        <v>#DIV/0!</v>
      </c>
      <c r="I364" s="4">
        <f>SUM(Daman:Diu!I364)</f>
        <v>0</v>
      </c>
      <c r="J364" s="20">
        <f>SUM(Daman:Diu!J364)</f>
        <v>0</v>
      </c>
      <c r="K364" s="4">
        <f>SUM(Daman:Diu!K364)</f>
        <v>0</v>
      </c>
      <c r="L364" s="238">
        <f>SUM(Daman:Diu!L364)</f>
        <v>0</v>
      </c>
      <c r="M364" s="4">
        <f>SUM(Daman:Diu!M364)</f>
        <v>0</v>
      </c>
      <c r="N364" s="238">
        <f>SUM(Daman:Diu!N364)</f>
        <v>0</v>
      </c>
      <c r="O364" s="385"/>
      <c r="P364" s="195">
        <f>SUM(Daman:Diu!P364)</f>
        <v>0</v>
      </c>
      <c r="Q364" s="262">
        <f>SUM(Daman:Diu!Q364)</f>
        <v>0</v>
      </c>
      <c r="R364" s="5">
        <f>SUM(Daman:Diu!R364)</f>
        <v>0</v>
      </c>
      <c r="S364" s="20">
        <f>SUM(Daman:Diu!S364)</f>
        <v>0</v>
      </c>
      <c r="T364" s="4">
        <f>SUM(Daman:Diu!T364)</f>
        <v>0</v>
      </c>
      <c r="U364" s="238">
        <f>SUM(Daman:Diu!U364)</f>
        <v>0</v>
      </c>
      <c r="V364" s="4">
        <f>SUM(Daman:Diu!V364)</f>
        <v>0</v>
      </c>
      <c r="W364" s="238">
        <f>SUM(Daman:Diu!W364)</f>
        <v>0</v>
      </c>
      <c r="X364" s="385"/>
      <c r="Y364" s="4">
        <f>SUM(Daman:Diu!Y364)</f>
        <v>0</v>
      </c>
      <c r="Z364" s="238">
        <f>SUM(Daman:Diu!Z364)</f>
        <v>0</v>
      </c>
      <c r="AA364" s="4">
        <f>SUM(Daman:Diu!AA364)</f>
        <v>0</v>
      </c>
      <c r="AB364" s="238">
        <f>SUM(Daman:Diu!AB364)</f>
        <v>0</v>
      </c>
      <c r="AC364" s="4"/>
      <c r="AD364" s="495">
        <f>SUM(Daman:Diu!AB364)</f>
        <v>0</v>
      </c>
      <c r="AE364" s="504">
        <f t="shared" si="53"/>
        <v>0</v>
      </c>
      <c r="AF364" s="504">
        <f t="shared" si="54"/>
        <v>0</v>
      </c>
    </row>
    <row r="365" spans="1:32">
      <c r="A365" s="32">
        <f t="shared" si="52"/>
        <v>23.110000000000003</v>
      </c>
      <c r="B365" s="4" t="s">
        <v>244</v>
      </c>
      <c r="C365" s="493">
        <f>SUM(Daman:Diu!C365)</f>
        <v>0</v>
      </c>
      <c r="D365" s="20">
        <f>SUM(Daman:Diu!D365)</f>
        <v>0</v>
      </c>
      <c r="E365" s="493">
        <f>SUM(Daman:Diu!E365)</f>
        <v>0</v>
      </c>
      <c r="F365" s="20">
        <f>SUM(Daman:Diu!F365)</f>
        <v>0</v>
      </c>
      <c r="G365" s="3" t="e">
        <f t="shared" si="51"/>
        <v>#DIV/0!</v>
      </c>
      <c r="H365" s="262" t="e">
        <f t="shared" si="51"/>
        <v>#DIV/0!</v>
      </c>
      <c r="I365" s="4">
        <f>SUM(Daman:Diu!I365)</f>
        <v>0</v>
      </c>
      <c r="J365" s="20">
        <f>SUM(Daman:Diu!J365)</f>
        <v>0</v>
      </c>
      <c r="K365" s="4">
        <f>SUM(Daman:Diu!K365)</f>
        <v>0</v>
      </c>
      <c r="L365" s="238">
        <f>SUM(Daman:Diu!L365)</f>
        <v>0</v>
      </c>
      <c r="M365" s="4">
        <f>SUM(Daman:Diu!M365)</f>
        <v>0</v>
      </c>
      <c r="N365" s="238">
        <f>SUM(Daman:Diu!N365)</f>
        <v>0</v>
      </c>
      <c r="O365" s="385"/>
      <c r="P365" s="195">
        <f>SUM(Daman:Diu!P365)</f>
        <v>0</v>
      </c>
      <c r="Q365" s="262">
        <f>SUM(Daman:Diu!Q365)</f>
        <v>0</v>
      </c>
      <c r="R365" s="5">
        <f>SUM(Daman:Diu!R365)</f>
        <v>0</v>
      </c>
      <c r="S365" s="20">
        <f>SUM(Daman:Diu!S365)</f>
        <v>0</v>
      </c>
      <c r="T365" s="4">
        <f>SUM(Daman:Diu!T365)</f>
        <v>0</v>
      </c>
      <c r="U365" s="238">
        <f>SUM(Daman:Diu!U365)</f>
        <v>0</v>
      </c>
      <c r="V365" s="4">
        <f>SUM(Daman:Diu!V365)</f>
        <v>0</v>
      </c>
      <c r="W365" s="238">
        <f>SUM(Daman:Diu!W365)</f>
        <v>0</v>
      </c>
      <c r="X365" s="385"/>
      <c r="Y365" s="4">
        <f>SUM(Daman:Diu!Y365)</f>
        <v>0</v>
      </c>
      <c r="Z365" s="238">
        <f>SUM(Daman:Diu!Z365)</f>
        <v>0</v>
      </c>
      <c r="AA365" s="4">
        <f>SUM(Daman:Diu!AA365)</f>
        <v>0</v>
      </c>
      <c r="AB365" s="238">
        <f>SUM(Daman:Diu!AB365)</f>
        <v>0</v>
      </c>
      <c r="AC365" s="4"/>
      <c r="AD365" s="495">
        <f>SUM(Daman:Diu!AB365)</f>
        <v>0</v>
      </c>
      <c r="AE365" s="504">
        <f t="shared" si="53"/>
        <v>0</v>
      </c>
      <c r="AF365" s="504">
        <f t="shared" si="54"/>
        <v>0</v>
      </c>
    </row>
    <row r="366" spans="1:32">
      <c r="A366" s="32">
        <f t="shared" si="52"/>
        <v>23.120000000000005</v>
      </c>
      <c r="B366" s="4" t="s">
        <v>245</v>
      </c>
      <c r="C366" s="493">
        <f>SUM(Daman:Diu!C366)</f>
        <v>0</v>
      </c>
      <c r="D366" s="20">
        <f>SUM(Daman:Diu!D366)</f>
        <v>0</v>
      </c>
      <c r="E366" s="493">
        <f>SUM(Daman:Diu!E366)</f>
        <v>0</v>
      </c>
      <c r="F366" s="20">
        <f>SUM(Daman:Diu!F366)</f>
        <v>0</v>
      </c>
      <c r="G366" s="3" t="e">
        <f t="shared" si="51"/>
        <v>#DIV/0!</v>
      </c>
      <c r="H366" s="262" t="e">
        <f t="shared" si="51"/>
        <v>#DIV/0!</v>
      </c>
      <c r="I366" s="4">
        <f>SUM(Daman:Diu!I366)</f>
        <v>0</v>
      </c>
      <c r="J366" s="20">
        <f>SUM(Daman:Diu!J366)</f>
        <v>0</v>
      </c>
      <c r="K366" s="4">
        <f>SUM(Daman:Diu!K366)</f>
        <v>0</v>
      </c>
      <c r="L366" s="238">
        <f>SUM(Daman:Diu!L366)</f>
        <v>0</v>
      </c>
      <c r="M366" s="4">
        <f>SUM(Daman:Diu!M366)</f>
        <v>0</v>
      </c>
      <c r="N366" s="238">
        <f>SUM(Daman:Diu!N366)</f>
        <v>0</v>
      </c>
      <c r="O366" s="385"/>
      <c r="P366" s="195">
        <f>SUM(Daman:Diu!P366)</f>
        <v>0</v>
      </c>
      <c r="Q366" s="262">
        <f>SUM(Daman:Diu!Q366)</f>
        <v>0</v>
      </c>
      <c r="R366" s="5">
        <f>SUM(Daman:Diu!R366)</f>
        <v>0</v>
      </c>
      <c r="S366" s="20">
        <f>SUM(Daman:Diu!S366)</f>
        <v>0</v>
      </c>
      <c r="T366" s="4">
        <f>SUM(Daman:Diu!T366)</f>
        <v>0</v>
      </c>
      <c r="U366" s="238">
        <f>SUM(Daman:Diu!U366)</f>
        <v>0</v>
      </c>
      <c r="V366" s="4">
        <f>SUM(Daman:Diu!V366)</f>
        <v>0</v>
      </c>
      <c r="W366" s="238">
        <f>SUM(Daman:Diu!W366)</f>
        <v>0</v>
      </c>
      <c r="X366" s="385"/>
      <c r="Y366" s="4">
        <f>SUM(Daman:Diu!Y366)</f>
        <v>0</v>
      </c>
      <c r="Z366" s="238">
        <f>SUM(Daman:Diu!Z366)</f>
        <v>0</v>
      </c>
      <c r="AA366" s="4">
        <f>SUM(Daman:Diu!AA366)</f>
        <v>0</v>
      </c>
      <c r="AB366" s="238">
        <f>SUM(Daman:Diu!AB366)</f>
        <v>0</v>
      </c>
      <c r="AC366" s="4"/>
      <c r="AD366" s="495">
        <f>SUM(Daman:Diu!AB366)</f>
        <v>0</v>
      </c>
      <c r="AE366" s="504">
        <f t="shared" si="53"/>
        <v>0</v>
      </c>
      <c r="AF366" s="504">
        <f t="shared" si="54"/>
        <v>0</v>
      </c>
    </row>
    <row r="367" spans="1:32">
      <c r="A367" s="32">
        <f t="shared" si="52"/>
        <v>23.130000000000006</v>
      </c>
      <c r="B367" s="4" t="s">
        <v>246</v>
      </c>
      <c r="C367" s="493">
        <f>SUM(Daman:Diu!C367)</f>
        <v>0</v>
      </c>
      <c r="D367" s="20">
        <f>SUM(Daman:Diu!D367)</f>
        <v>0</v>
      </c>
      <c r="E367" s="493">
        <f>SUM(Daman:Diu!E367)</f>
        <v>0</v>
      </c>
      <c r="F367" s="20">
        <f>SUM(Daman:Diu!F367)</f>
        <v>0</v>
      </c>
      <c r="G367" s="3" t="e">
        <f t="shared" si="51"/>
        <v>#DIV/0!</v>
      </c>
      <c r="H367" s="262" t="e">
        <f t="shared" si="51"/>
        <v>#DIV/0!</v>
      </c>
      <c r="I367" s="4">
        <f>SUM(Daman:Diu!I367)</f>
        <v>0</v>
      </c>
      <c r="J367" s="20">
        <f>SUM(Daman:Diu!J367)</f>
        <v>0</v>
      </c>
      <c r="K367" s="4">
        <f>SUM(Daman:Diu!K367)</f>
        <v>0</v>
      </c>
      <c r="L367" s="238">
        <f>SUM(Daman:Diu!L367)</f>
        <v>0</v>
      </c>
      <c r="M367" s="4">
        <f>SUM(Daman:Diu!M367)</f>
        <v>0</v>
      </c>
      <c r="N367" s="238">
        <f>SUM(Daman:Diu!N367)</f>
        <v>0</v>
      </c>
      <c r="O367" s="385"/>
      <c r="P367" s="195">
        <f>SUM(Daman:Diu!P367)</f>
        <v>0</v>
      </c>
      <c r="Q367" s="262">
        <f>SUM(Daman:Diu!Q367)</f>
        <v>0</v>
      </c>
      <c r="R367" s="5">
        <f>SUM(Daman:Diu!R367)</f>
        <v>0</v>
      </c>
      <c r="S367" s="20">
        <f>SUM(Daman:Diu!S367)</f>
        <v>0</v>
      </c>
      <c r="T367" s="4">
        <f>SUM(Daman:Diu!T367)</f>
        <v>0</v>
      </c>
      <c r="U367" s="238">
        <f>SUM(Daman:Diu!U367)</f>
        <v>0</v>
      </c>
      <c r="V367" s="4">
        <f>SUM(Daman:Diu!V367)</f>
        <v>0</v>
      </c>
      <c r="W367" s="238">
        <f>SUM(Daman:Diu!W367)</f>
        <v>0</v>
      </c>
      <c r="X367" s="385"/>
      <c r="Y367" s="4">
        <f>SUM(Daman:Diu!Y367)</f>
        <v>0</v>
      </c>
      <c r="Z367" s="238">
        <f>SUM(Daman:Diu!Z367)</f>
        <v>0</v>
      </c>
      <c r="AA367" s="4">
        <f>SUM(Daman:Diu!AA367)</f>
        <v>0</v>
      </c>
      <c r="AB367" s="238">
        <f>SUM(Daman:Diu!AB367)</f>
        <v>0</v>
      </c>
      <c r="AC367" s="4"/>
      <c r="AD367" s="495">
        <f>SUM(Daman:Diu!AB367)</f>
        <v>0</v>
      </c>
      <c r="AE367" s="504">
        <f t="shared" si="53"/>
        <v>0</v>
      </c>
      <c r="AF367" s="504">
        <f t="shared" si="54"/>
        <v>0</v>
      </c>
    </row>
    <row r="368" spans="1:32">
      <c r="A368" s="32">
        <f t="shared" si="52"/>
        <v>23.140000000000008</v>
      </c>
      <c r="B368" s="4" t="s">
        <v>247</v>
      </c>
      <c r="C368" s="493">
        <f>SUM(Daman:Diu!C368)</f>
        <v>0</v>
      </c>
      <c r="D368" s="20">
        <f>SUM(Daman:Diu!D368)</f>
        <v>0</v>
      </c>
      <c r="E368" s="493">
        <f>SUM(Daman:Diu!E368)</f>
        <v>0</v>
      </c>
      <c r="F368" s="20">
        <f>SUM(Daman:Diu!F368)</f>
        <v>0</v>
      </c>
      <c r="G368" s="3" t="e">
        <f t="shared" si="51"/>
        <v>#DIV/0!</v>
      </c>
      <c r="H368" s="262" t="e">
        <f t="shared" si="51"/>
        <v>#DIV/0!</v>
      </c>
      <c r="I368" s="4">
        <f>SUM(Daman:Diu!I368)</f>
        <v>0</v>
      </c>
      <c r="J368" s="20">
        <f>SUM(Daman:Diu!J368)</f>
        <v>0</v>
      </c>
      <c r="K368" s="4">
        <f>SUM(Daman:Diu!K368)</f>
        <v>0</v>
      </c>
      <c r="L368" s="238">
        <f>SUM(Daman:Diu!L368)</f>
        <v>0</v>
      </c>
      <c r="M368" s="4">
        <f>SUM(Daman:Diu!M368)</f>
        <v>0</v>
      </c>
      <c r="N368" s="238">
        <f>SUM(Daman:Diu!N368)</f>
        <v>0</v>
      </c>
      <c r="O368" s="385"/>
      <c r="P368" s="195">
        <f>SUM(Daman:Diu!P368)</f>
        <v>0</v>
      </c>
      <c r="Q368" s="262">
        <f>SUM(Daman:Diu!Q368)</f>
        <v>0</v>
      </c>
      <c r="R368" s="5">
        <f>SUM(Daman:Diu!R368)</f>
        <v>0</v>
      </c>
      <c r="S368" s="20">
        <f>SUM(Daman:Diu!S368)</f>
        <v>0</v>
      </c>
      <c r="T368" s="4">
        <f>SUM(Daman:Diu!T368)</f>
        <v>0</v>
      </c>
      <c r="U368" s="238">
        <f>SUM(Daman:Diu!U368)</f>
        <v>0</v>
      </c>
      <c r="V368" s="4">
        <f>SUM(Daman:Diu!V368)</f>
        <v>0</v>
      </c>
      <c r="W368" s="238">
        <f>SUM(Daman:Diu!W368)</f>
        <v>0</v>
      </c>
      <c r="X368" s="385"/>
      <c r="Y368" s="4">
        <f>SUM(Daman:Diu!Y368)</f>
        <v>0</v>
      </c>
      <c r="Z368" s="238">
        <f>SUM(Daman:Diu!Z368)</f>
        <v>0</v>
      </c>
      <c r="AA368" s="4">
        <f>SUM(Daman:Diu!AA368)</f>
        <v>0</v>
      </c>
      <c r="AB368" s="238">
        <f>SUM(Daman:Diu!AB368)</f>
        <v>0</v>
      </c>
      <c r="AC368" s="4"/>
      <c r="AD368" s="495">
        <f>SUM(Daman:Diu!AB368)</f>
        <v>0</v>
      </c>
      <c r="AE368" s="504">
        <f t="shared" si="53"/>
        <v>0</v>
      </c>
      <c r="AF368" s="504">
        <f t="shared" si="54"/>
        <v>0</v>
      </c>
    </row>
    <row r="369" spans="1:32">
      <c r="A369" s="32">
        <f t="shared" si="52"/>
        <v>23.150000000000009</v>
      </c>
      <c r="B369" s="8" t="s">
        <v>248</v>
      </c>
      <c r="C369" s="493">
        <f>SUM(Daman:Diu!C369)</f>
        <v>0</v>
      </c>
      <c r="D369" s="20">
        <f>SUM(Daman:Diu!D369)</f>
        <v>0</v>
      </c>
      <c r="E369" s="493">
        <f>SUM(Daman:Diu!E369)</f>
        <v>0</v>
      </c>
      <c r="F369" s="20">
        <f>SUM(Daman:Diu!F369)</f>
        <v>0</v>
      </c>
      <c r="G369" s="3" t="e">
        <f t="shared" si="51"/>
        <v>#DIV/0!</v>
      </c>
      <c r="H369" s="262" t="e">
        <f t="shared" si="51"/>
        <v>#DIV/0!</v>
      </c>
      <c r="I369" s="4">
        <f>SUM(Daman:Diu!I369)</f>
        <v>0</v>
      </c>
      <c r="J369" s="20">
        <f>SUM(Daman:Diu!J369)</f>
        <v>0</v>
      </c>
      <c r="K369" s="4">
        <f>SUM(Daman:Diu!K369)</f>
        <v>0</v>
      </c>
      <c r="L369" s="238">
        <f>SUM(Daman:Diu!L369)</f>
        <v>0</v>
      </c>
      <c r="M369" s="4">
        <f>SUM(Daman:Diu!M369)</f>
        <v>0</v>
      </c>
      <c r="N369" s="238">
        <f>SUM(Daman:Diu!N369)</f>
        <v>0</v>
      </c>
      <c r="O369" s="385"/>
      <c r="P369" s="195">
        <f>SUM(Daman:Diu!P369)</f>
        <v>0</v>
      </c>
      <c r="Q369" s="262">
        <f>SUM(Daman:Diu!Q369)</f>
        <v>0</v>
      </c>
      <c r="R369" s="5">
        <f>SUM(Daman:Diu!R369)</f>
        <v>0</v>
      </c>
      <c r="S369" s="20">
        <f>SUM(Daman:Diu!S369)</f>
        <v>0</v>
      </c>
      <c r="T369" s="4">
        <f>SUM(Daman:Diu!T369)</f>
        <v>0</v>
      </c>
      <c r="U369" s="238">
        <f>SUM(Daman:Diu!U369)</f>
        <v>0</v>
      </c>
      <c r="V369" s="4">
        <f>SUM(Daman:Diu!V369)</f>
        <v>0</v>
      </c>
      <c r="W369" s="238">
        <f>SUM(Daman:Diu!W369)</f>
        <v>0</v>
      </c>
      <c r="X369" s="385"/>
      <c r="Y369" s="4">
        <f>SUM(Daman:Diu!Y369)</f>
        <v>0</v>
      </c>
      <c r="Z369" s="238">
        <f>SUM(Daman:Diu!Z369)</f>
        <v>0</v>
      </c>
      <c r="AA369" s="4">
        <f>SUM(Daman:Diu!AA369)</f>
        <v>0</v>
      </c>
      <c r="AB369" s="238">
        <f>SUM(Daman:Diu!AB369)</f>
        <v>0</v>
      </c>
      <c r="AC369" s="8"/>
      <c r="AD369" s="495">
        <f>SUM(Daman:Diu!AB369)</f>
        <v>0</v>
      </c>
      <c r="AE369" s="504">
        <f t="shared" si="53"/>
        <v>0</v>
      </c>
      <c r="AF369" s="504">
        <f t="shared" si="54"/>
        <v>0</v>
      </c>
    </row>
    <row r="370" spans="1:32">
      <c r="A370" s="32">
        <f t="shared" si="52"/>
        <v>23.160000000000011</v>
      </c>
      <c r="B370" s="28" t="s">
        <v>249</v>
      </c>
      <c r="C370" s="493">
        <f>SUM(Daman:Diu!C370)</f>
        <v>0</v>
      </c>
      <c r="D370" s="20">
        <f>SUM(Daman:Diu!D370)</f>
        <v>0</v>
      </c>
      <c r="E370" s="493">
        <f>SUM(Daman:Diu!E370)</f>
        <v>0</v>
      </c>
      <c r="F370" s="20">
        <f>SUM(Daman:Diu!F370)</f>
        <v>0</v>
      </c>
      <c r="G370" s="3" t="e">
        <f t="shared" si="51"/>
        <v>#DIV/0!</v>
      </c>
      <c r="H370" s="262" t="e">
        <f t="shared" si="51"/>
        <v>#DIV/0!</v>
      </c>
      <c r="I370" s="4">
        <f>SUM(Daman:Diu!I370)</f>
        <v>0</v>
      </c>
      <c r="J370" s="20">
        <f>SUM(Daman:Diu!J370)</f>
        <v>0</v>
      </c>
      <c r="K370" s="4">
        <f>SUM(Daman:Diu!K370)</f>
        <v>0</v>
      </c>
      <c r="L370" s="238">
        <f>SUM(Daman:Diu!L370)</f>
        <v>0</v>
      </c>
      <c r="M370" s="4">
        <f>SUM(Daman:Diu!M370)</f>
        <v>0</v>
      </c>
      <c r="N370" s="238">
        <f>SUM(Daman:Diu!N370)</f>
        <v>0</v>
      </c>
      <c r="O370" s="385"/>
      <c r="P370" s="195">
        <f>SUM(Daman:Diu!P370)</f>
        <v>0</v>
      </c>
      <c r="Q370" s="262">
        <f>SUM(Daman:Diu!Q370)</f>
        <v>0</v>
      </c>
      <c r="R370" s="5">
        <f>SUM(Daman:Diu!R370)</f>
        <v>0</v>
      </c>
      <c r="S370" s="20">
        <f>SUM(Daman:Diu!S370)</f>
        <v>0</v>
      </c>
      <c r="T370" s="4">
        <f>SUM(Daman:Diu!T370)</f>
        <v>0</v>
      </c>
      <c r="U370" s="238">
        <f>SUM(Daman:Diu!U370)</f>
        <v>0</v>
      </c>
      <c r="V370" s="4">
        <f>SUM(Daman:Diu!V370)</f>
        <v>0</v>
      </c>
      <c r="W370" s="238">
        <f>SUM(Daman:Diu!W370)</f>
        <v>0</v>
      </c>
      <c r="X370" s="385"/>
      <c r="Y370" s="4">
        <f>SUM(Daman:Diu!Y370)</f>
        <v>0</v>
      </c>
      <c r="Z370" s="238">
        <f>SUM(Daman:Diu!Z370)</f>
        <v>0</v>
      </c>
      <c r="AA370" s="4">
        <f>SUM(Daman:Diu!AA370)</f>
        <v>0</v>
      </c>
      <c r="AB370" s="238">
        <f>SUM(Daman:Diu!AB370)</f>
        <v>0</v>
      </c>
      <c r="AC370" s="28"/>
      <c r="AD370" s="495">
        <f>SUM(Daman:Diu!AB370)</f>
        <v>0</v>
      </c>
      <c r="AE370" s="504">
        <f t="shared" si="53"/>
        <v>0</v>
      </c>
      <c r="AF370" s="504">
        <f t="shared" si="54"/>
        <v>0</v>
      </c>
    </row>
    <row r="371" spans="1:32" ht="28.5">
      <c r="A371" s="32">
        <f t="shared" si="52"/>
        <v>23.170000000000012</v>
      </c>
      <c r="B371" s="28" t="s">
        <v>250</v>
      </c>
      <c r="C371" s="493">
        <f>SUM(Daman:Diu!C371)</f>
        <v>0</v>
      </c>
      <c r="D371" s="20">
        <f>SUM(Daman:Diu!D371)</f>
        <v>0</v>
      </c>
      <c r="E371" s="493">
        <f>SUM(Daman:Diu!E371)</f>
        <v>0</v>
      </c>
      <c r="F371" s="20">
        <f>SUM(Daman:Diu!F371)</f>
        <v>0</v>
      </c>
      <c r="G371" s="3" t="e">
        <f t="shared" si="51"/>
        <v>#DIV/0!</v>
      </c>
      <c r="H371" s="262" t="e">
        <f t="shared" si="51"/>
        <v>#DIV/0!</v>
      </c>
      <c r="I371" s="4">
        <f>SUM(Daman:Diu!I371)</f>
        <v>0</v>
      </c>
      <c r="J371" s="20">
        <f>SUM(Daman:Diu!J371)</f>
        <v>0</v>
      </c>
      <c r="K371" s="4">
        <f>SUM(Daman:Diu!K371)</f>
        <v>0</v>
      </c>
      <c r="L371" s="238">
        <f>SUM(Daman:Diu!L371)</f>
        <v>0</v>
      </c>
      <c r="M371" s="4">
        <f>SUM(Daman:Diu!M371)</f>
        <v>0</v>
      </c>
      <c r="N371" s="238">
        <f>SUM(Daman:Diu!N371)</f>
        <v>0</v>
      </c>
      <c r="O371" s="385"/>
      <c r="P371" s="195">
        <f>SUM(Daman:Diu!P371)</f>
        <v>0</v>
      </c>
      <c r="Q371" s="262">
        <f>SUM(Daman:Diu!Q371)</f>
        <v>0</v>
      </c>
      <c r="R371" s="5">
        <f>SUM(Daman:Diu!R371)</f>
        <v>0</v>
      </c>
      <c r="S371" s="20">
        <f>SUM(Daman:Diu!S371)</f>
        <v>0</v>
      </c>
      <c r="T371" s="4">
        <f>SUM(Daman:Diu!T371)</f>
        <v>0</v>
      </c>
      <c r="U371" s="238">
        <f>SUM(Daman:Diu!U371)</f>
        <v>0</v>
      </c>
      <c r="V371" s="4">
        <f>SUM(Daman:Diu!V371)</f>
        <v>0</v>
      </c>
      <c r="W371" s="238">
        <f>SUM(Daman:Diu!W371)</f>
        <v>0</v>
      </c>
      <c r="X371" s="385"/>
      <c r="Y371" s="4">
        <f>SUM(Daman:Diu!Y371)</f>
        <v>0</v>
      </c>
      <c r="Z371" s="238">
        <f>SUM(Daman:Diu!Z371)</f>
        <v>0</v>
      </c>
      <c r="AA371" s="4">
        <f>SUM(Daman:Diu!AA371)</f>
        <v>0</v>
      </c>
      <c r="AB371" s="238">
        <f>SUM(Daman:Diu!AB371)</f>
        <v>0</v>
      </c>
      <c r="AC371" s="28"/>
      <c r="AD371" s="495">
        <f>SUM(Daman:Diu!AB371)</f>
        <v>0</v>
      </c>
      <c r="AE371" s="504">
        <f t="shared" si="53"/>
        <v>0</v>
      </c>
      <c r="AF371" s="504">
        <f t="shared" si="54"/>
        <v>0</v>
      </c>
    </row>
    <row r="372" spans="1:32">
      <c r="A372" s="32">
        <f t="shared" si="52"/>
        <v>23.180000000000014</v>
      </c>
      <c r="B372" s="28" t="s">
        <v>251</v>
      </c>
      <c r="C372" s="493">
        <f>SUM(Daman:Diu!C372)</f>
        <v>0</v>
      </c>
      <c r="D372" s="20">
        <f>SUM(Daman:Diu!D372)</f>
        <v>0</v>
      </c>
      <c r="E372" s="493">
        <f>SUM(Daman:Diu!E372)</f>
        <v>0</v>
      </c>
      <c r="F372" s="20">
        <f>SUM(Daman:Diu!F372)</f>
        <v>0</v>
      </c>
      <c r="G372" s="3" t="e">
        <f t="shared" si="51"/>
        <v>#DIV/0!</v>
      </c>
      <c r="H372" s="262" t="e">
        <f t="shared" si="51"/>
        <v>#DIV/0!</v>
      </c>
      <c r="I372" s="4">
        <f>SUM(Daman:Diu!I372)</f>
        <v>0</v>
      </c>
      <c r="J372" s="20">
        <f>SUM(Daman:Diu!J372)</f>
        <v>0</v>
      </c>
      <c r="K372" s="4">
        <f>SUM(Daman:Diu!K372)</f>
        <v>0</v>
      </c>
      <c r="L372" s="238">
        <f>SUM(Daman:Diu!L372)</f>
        <v>0</v>
      </c>
      <c r="M372" s="4">
        <f>SUM(Daman:Diu!M372)</f>
        <v>0</v>
      </c>
      <c r="N372" s="238">
        <f>SUM(Daman:Diu!N372)</f>
        <v>0</v>
      </c>
      <c r="O372" s="398"/>
      <c r="P372" s="195">
        <f>SUM(Daman:Diu!P372)</f>
        <v>0</v>
      </c>
      <c r="Q372" s="262">
        <f>SUM(Daman:Diu!Q372)</f>
        <v>0</v>
      </c>
      <c r="R372" s="5">
        <f>SUM(Daman:Diu!R372)</f>
        <v>0</v>
      </c>
      <c r="S372" s="20">
        <f>SUM(Daman:Diu!S372)</f>
        <v>0</v>
      </c>
      <c r="T372" s="4">
        <f>SUM(Daman:Diu!T372)</f>
        <v>0</v>
      </c>
      <c r="U372" s="238">
        <f>SUM(Daman:Diu!U372)</f>
        <v>0</v>
      </c>
      <c r="V372" s="4">
        <f>SUM(Daman:Diu!V372)</f>
        <v>0</v>
      </c>
      <c r="W372" s="238">
        <f>SUM(Daman:Diu!W372)</f>
        <v>0</v>
      </c>
      <c r="X372" s="398"/>
      <c r="Y372" s="4">
        <f>SUM(Daman:Diu!Y372)</f>
        <v>0</v>
      </c>
      <c r="Z372" s="238">
        <f>SUM(Daman:Diu!Z372)</f>
        <v>0</v>
      </c>
      <c r="AA372" s="4">
        <f>SUM(Daman:Diu!AA372)</f>
        <v>0</v>
      </c>
      <c r="AB372" s="238">
        <f>SUM(Daman:Diu!AB372)</f>
        <v>0</v>
      </c>
      <c r="AC372" s="28"/>
      <c r="AD372" s="495">
        <f>SUM(Daman:Diu!AB372)</f>
        <v>0</v>
      </c>
      <c r="AE372" s="504">
        <f t="shared" si="53"/>
        <v>0</v>
      </c>
      <c r="AF372" s="504">
        <f t="shared" si="54"/>
        <v>0</v>
      </c>
    </row>
    <row r="373" spans="1:32">
      <c r="A373" s="32">
        <f t="shared" si="52"/>
        <v>23.190000000000015</v>
      </c>
      <c r="B373" s="8" t="s">
        <v>252</v>
      </c>
      <c r="C373" s="493">
        <f>SUM(Daman:Diu!C373)</f>
        <v>0</v>
      </c>
      <c r="D373" s="20">
        <f>SUM(Daman:Diu!D373)</f>
        <v>0</v>
      </c>
      <c r="E373" s="493">
        <f>SUM(Daman:Diu!E373)</f>
        <v>0</v>
      </c>
      <c r="F373" s="20">
        <f>SUM(Daman:Diu!F373)</f>
        <v>0</v>
      </c>
      <c r="G373" s="3" t="e">
        <f t="shared" si="51"/>
        <v>#DIV/0!</v>
      </c>
      <c r="H373" s="262" t="e">
        <f t="shared" si="51"/>
        <v>#DIV/0!</v>
      </c>
      <c r="I373" s="4">
        <f>SUM(Daman:Diu!I373)</f>
        <v>0</v>
      </c>
      <c r="J373" s="20">
        <f>SUM(Daman:Diu!J373)</f>
        <v>0</v>
      </c>
      <c r="K373" s="4">
        <f>SUM(Daman:Diu!K373)</f>
        <v>0</v>
      </c>
      <c r="L373" s="238">
        <f>SUM(Daman:Diu!L373)</f>
        <v>0</v>
      </c>
      <c r="M373" s="4">
        <f>SUM(Daman:Diu!M373)</f>
        <v>0</v>
      </c>
      <c r="N373" s="238">
        <f>SUM(Daman:Diu!N373)</f>
        <v>0</v>
      </c>
      <c r="O373" s="385"/>
      <c r="P373" s="195">
        <f>SUM(Daman:Diu!P373)</f>
        <v>0</v>
      </c>
      <c r="Q373" s="262">
        <f>SUM(Daman:Diu!Q373)</f>
        <v>0</v>
      </c>
      <c r="R373" s="5">
        <f>SUM(Daman:Diu!R373)</f>
        <v>0</v>
      </c>
      <c r="S373" s="20">
        <f>SUM(Daman:Diu!S373)</f>
        <v>0</v>
      </c>
      <c r="T373" s="4">
        <f>SUM(Daman:Diu!T373)</f>
        <v>0</v>
      </c>
      <c r="U373" s="238">
        <f>SUM(Daman:Diu!U373)</f>
        <v>0</v>
      </c>
      <c r="V373" s="4">
        <f>SUM(Daman:Diu!V373)</f>
        <v>0</v>
      </c>
      <c r="W373" s="238">
        <f>SUM(Daman:Diu!W373)</f>
        <v>0</v>
      </c>
      <c r="X373" s="385"/>
      <c r="Y373" s="4">
        <f>SUM(Daman:Diu!Y373)</f>
        <v>0</v>
      </c>
      <c r="Z373" s="238">
        <f>SUM(Daman:Diu!Z373)</f>
        <v>0</v>
      </c>
      <c r="AA373" s="4">
        <f>SUM(Daman:Diu!AA373)</f>
        <v>0</v>
      </c>
      <c r="AB373" s="238">
        <f>SUM(Daman:Diu!AB373)</f>
        <v>0</v>
      </c>
      <c r="AC373" s="8"/>
      <c r="AD373" s="495">
        <f>SUM(Daman:Diu!AB373)</f>
        <v>0</v>
      </c>
      <c r="AE373" s="504">
        <f t="shared" si="53"/>
        <v>0</v>
      </c>
      <c r="AF373" s="504">
        <f t="shared" si="54"/>
        <v>0</v>
      </c>
    </row>
    <row r="374" spans="1:32">
      <c r="A374" s="32">
        <f t="shared" si="52"/>
        <v>23.200000000000017</v>
      </c>
      <c r="B374" s="8" t="s">
        <v>253</v>
      </c>
      <c r="C374" s="493">
        <f>SUM(Daman:Diu!C374)</f>
        <v>0</v>
      </c>
      <c r="D374" s="20">
        <f>SUM(Daman:Diu!D374)</f>
        <v>0</v>
      </c>
      <c r="E374" s="493">
        <f>SUM(Daman:Diu!E374)</f>
        <v>0</v>
      </c>
      <c r="F374" s="20">
        <f>SUM(Daman:Diu!F374)</f>
        <v>0</v>
      </c>
      <c r="G374" s="3" t="e">
        <f t="shared" si="51"/>
        <v>#DIV/0!</v>
      </c>
      <c r="H374" s="262" t="e">
        <f t="shared" si="51"/>
        <v>#DIV/0!</v>
      </c>
      <c r="I374" s="4">
        <f>SUM(Daman:Diu!I374)</f>
        <v>0</v>
      </c>
      <c r="J374" s="20">
        <f>SUM(Daman:Diu!J374)</f>
        <v>0</v>
      </c>
      <c r="K374" s="4">
        <f>SUM(Daman:Diu!K374)</f>
        <v>0</v>
      </c>
      <c r="L374" s="238">
        <f>SUM(Daman:Diu!L374)</f>
        <v>0</v>
      </c>
      <c r="M374" s="4">
        <f>SUM(Daman:Diu!M374)</f>
        <v>0</v>
      </c>
      <c r="N374" s="238">
        <f>SUM(Daman:Diu!N374)</f>
        <v>0</v>
      </c>
      <c r="O374" s="385"/>
      <c r="P374" s="195">
        <f>SUM(Daman:Diu!P374)</f>
        <v>0</v>
      </c>
      <c r="Q374" s="262">
        <f>SUM(Daman:Diu!Q374)</f>
        <v>0</v>
      </c>
      <c r="R374" s="5">
        <f>SUM(Daman:Diu!R374)</f>
        <v>0</v>
      </c>
      <c r="S374" s="20">
        <f>SUM(Daman:Diu!S374)</f>
        <v>0</v>
      </c>
      <c r="T374" s="4">
        <f>SUM(Daman:Diu!T374)</f>
        <v>0</v>
      </c>
      <c r="U374" s="238">
        <f>SUM(Daman:Diu!U374)</f>
        <v>0</v>
      </c>
      <c r="V374" s="4">
        <f>SUM(Daman:Diu!V374)</f>
        <v>0</v>
      </c>
      <c r="W374" s="238">
        <f>SUM(Daman:Diu!W374)</f>
        <v>0</v>
      </c>
      <c r="X374" s="385"/>
      <c r="Y374" s="4">
        <f>SUM(Daman:Diu!Y374)</f>
        <v>0</v>
      </c>
      <c r="Z374" s="238">
        <f>SUM(Daman:Diu!Z374)</f>
        <v>0</v>
      </c>
      <c r="AA374" s="4">
        <f>SUM(Daman:Diu!AA374)</f>
        <v>0</v>
      </c>
      <c r="AB374" s="238">
        <f>SUM(Daman:Diu!AB374)</f>
        <v>0</v>
      </c>
      <c r="AC374" s="8"/>
      <c r="AD374" s="495">
        <f>SUM(Daman:Diu!AB374)</f>
        <v>0</v>
      </c>
      <c r="AE374" s="504">
        <f t="shared" si="53"/>
        <v>0</v>
      </c>
      <c r="AF374" s="504">
        <f t="shared" si="54"/>
        <v>0</v>
      </c>
    </row>
    <row r="375" spans="1:32" s="505" customFormat="1" ht="28.5">
      <c r="A375" s="497">
        <f t="shared" si="52"/>
        <v>23.210000000000019</v>
      </c>
      <c r="B375" s="538" t="s">
        <v>296</v>
      </c>
      <c r="C375" s="498">
        <f>SUM(Daman:Diu!C375)</f>
        <v>0</v>
      </c>
      <c r="D375" s="499">
        <f>SUM(Daman:Diu!D375)</f>
        <v>0</v>
      </c>
      <c r="E375" s="498">
        <f>SUM(Daman:Diu!E375)</f>
        <v>0</v>
      </c>
      <c r="F375" s="499">
        <f>SUM(Daman:Diu!F375)</f>
        <v>0</v>
      </c>
      <c r="G375" s="500" t="e">
        <f t="shared" si="51"/>
        <v>#DIV/0!</v>
      </c>
      <c r="H375" s="497" t="e">
        <f t="shared" si="51"/>
        <v>#DIV/0!</v>
      </c>
      <c r="I375" s="473">
        <f>SUM(Daman:Diu!I375)</f>
        <v>0</v>
      </c>
      <c r="J375" s="499">
        <f>SUM(Daman:Diu!J375)</f>
        <v>0</v>
      </c>
      <c r="K375" s="473">
        <f>SUM(Daman:Diu!K375)</f>
        <v>0</v>
      </c>
      <c r="L375" s="501">
        <f>SUM(Daman:Diu!L375)</f>
        <v>0</v>
      </c>
      <c r="M375" s="473">
        <f>SUM(Daman:Diu!M375)</f>
        <v>0</v>
      </c>
      <c r="N375" s="501">
        <f>SUM(Daman:Diu!N375)</f>
        <v>0</v>
      </c>
      <c r="O375" s="539">
        <f>30000/100000</f>
        <v>0.3</v>
      </c>
      <c r="P375" s="503">
        <f>SUM(Daman:Diu!P375)</f>
        <v>42</v>
      </c>
      <c r="Q375" s="497">
        <f>SUM(Daman:Diu!Q375)</f>
        <v>23.1</v>
      </c>
      <c r="R375" s="498">
        <f>SUM(Daman:Diu!R375)</f>
        <v>42</v>
      </c>
      <c r="S375" s="499">
        <f>SUM(Daman:Diu!S375)</f>
        <v>23.1</v>
      </c>
      <c r="T375" s="473">
        <f>SUM(Daman:Diu!T375)</f>
        <v>0</v>
      </c>
      <c r="U375" s="501">
        <f>SUM(Daman:Diu!U375)</f>
        <v>0</v>
      </c>
      <c r="V375" s="473">
        <f>SUM(Daman:Diu!V375)</f>
        <v>0</v>
      </c>
      <c r="W375" s="501">
        <f>SUM(Daman:Diu!W375)</f>
        <v>0</v>
      </c>
      <c r="X375" s="539">
        <f>30000/100000</f>
        <v>0.3</v>
      </c>
      <c r="Y375" s="473">
        <f>SUM(Daman:Diu!Y375)</f>
        <v>42</v>
      </c>
      <c r="Z375" s="501">
        <f>SUM(Daman:Diu!Z375)</f>
        <v>23.1</v>
      </c>
      <c r="AA375" s="473">
        <f>SUM(Daman:Diu!AA375)</f>
        <v>42</v>
      </c>
      <c r="AB375" s="501">
        <f>SUM(Daman:Diu!AB375)</f>
        <v>23.1</v>
      </c>
      <c r="AC375" s="473" t="s">
        <v>319</v>
      </c>
      <c r="AD375" s="504">
        <f>SUM(Daman:Diu!AB375)</f>
        <v>23.1</v>
      </c>
      <c r="AE375" s="504">
        <f t="shared" si="53"/>
        <v>23.1</v>
      </c>
      <c r="AF375" s="504">
        <f t="shared" si="54"/>
        <v>0</v>
      </c>
    </row>
    <row r="376" spans="1:32">
      <c r="A376" s="32">
        <f t="shared" si="52"/>
        <v>23.22000000000002</v>
      </c>
      <c r="B376" s="4" t="s">
        <v>254</v>
      </c>
      <c r="C376" s="493">
        <f>SUM(Daman:Diu!C376)</f>
        <v>0</v>
      </c>
      <c r="D376" s="20">
        <f>SUM(Daman:Diu!D376)</f>
        <v>0</v>
      </c>
      <c r="E376" s="493">
        <f>SUM(Daman:Diu!E376)</f>
        <v>0</v>
      </c>
      <c r="F376" s="20">
        <f>SUM(Daman:Diu!F376)</f>
        <v>0</v>
      </c>
      <c r="G376" s="3" t="e">
        <f t="shared" si="51"/>
        <v>#DIV/0!</v>
      </c>
      <c r="H376" s="262" t="e">
        <f t="shared" si="51"/>
        <v>#DIV/0!</v>
      </c>
      <c r="I376" s="4">
        <f>SUM(Daman:Diu!I376)</f>
        <v>0</v>
      </c>
      <c r="J376" s="20">
        <f>SUM(Daman:Diu!J376)</f>
        <v>0</v>
      </c>
      <c r="K376" s="4">
        <f>SUM(Daman:Diu!K376)</f>
        <v>0</v>
      </c>
      <c r="L376" s="238">
        <f>SUM(Daman:Diu!L376)</f>
        <v>0</v>
      </c>
      <c r="M376" s="4">
        <f>SUM(Daman:Diu!M376)</f>
        <v>0</v>
      </c>
      <c r="N376" s="238">
        <f>SUM(Daman:Diu!N376)</f>
        <v>0</v>
      </c>
      <c r="O376" s="383"/>
      <c r="P376" s="195">
        <f>SUM(Daman:Diu!P376)</f>
        <v>0</v>
      </c>
      <c r="Q376" s="262">
        <f>SUM(Daman:Diu!Q376)</f>
        <v>0</v>
      </c>
      <c r="R376" s="5">
        <f>SUM(Daman:Diu!R376)</f>
        <v>0</v>
      </c>
      <c r="S376" s="20">
        <f>SUM(Daman:Diu!S376)</f>
        <v>0</v>
      </c>
      <c r="T376" s="4">
        <f>SUM(Daman:Diu!T376)</f>
        <v>0</v>
      </c>
      <c r="U376" s="238">
        <f>SUM(Daman:Diu!U376)</f>
        <v>0</v>
      </c>
      <c r="V376" s="4">
        <f>SUM(Daman:Diu!V376)</f>
        <v>0</v>
      </c>
      <c r="W376" s="238">
        <f>SUM(Daman:Diu!W376)</f>
        <v>0</v>
      </c>
      <c r="X376" s="383"/>
      <c r="Y376" s="4">
        <f>SUM(Daman:Diu!Y376)</f>
        <v>0</v>
      </c>
      <c r="Z376" s="238">
        <f>SUM(Daman:Diu!Z376)</f>
        <v>0</v>
      </c>
      <c r="AA376" s="4">
        <f>SUM(Daman:Diu!AA376)</f>
        <v>0</v>
      </c>
      <c r="AB376" s="238">
        <f>SUM(Daman:Diu!AB376)</f>
        <v>0</v>
      </c>
      <c r="AC376" s="8"/>
      <c r="AD376" s="495">
        <f>SUM(Daman:Diu!AB376)</f>
        <v>0</v>
      </c>
      <c r="AE376" s="504">
        <f t="shared" si="53"/>
        <v>0</v>
      </c>
      <c r="AF376" s="504">
        <f t="shared" si="54"/>
        <v>0</v>
      </c>
    </row>
    <row r="377" spans="1:32">
      <c r="A377" s="32">
        <f t="shared" si="52"/>
        <v>23.230000000000022</v>
      </c>
      <c r="B377" s="4" t="s">
        <v>255</v>
      </c>
      <c r="C377" s="493">
        <f>SUM(Daman:Diu!C377)</f>
        <v>0</v>
      </c>
      <c r="D377" s="20">
        <f>SUM(Daman:Diu!D377)</f>
        <v>0</v>
      </c>
      <c r="E377" s="493">
        <f>SUM(Daman:Diu!E377)</f>
        <v>0</v>
      </c>
      <c r="F377" s="20">
        <f>SUM(Daman:Diu!F377)</f>
        <v>0</v>
      </c>
      <c r="G377" s="3" t="e">
        <f t="shared" si="51"/>
        <v>#DIV/0!</v>
      </c>
      <c r="H377" s="262" t="e">
        <f t="shared" si="51"/>
        <v>#DIV/0!</v>
      </c>
      <c r="I377" s="4">
        <f>SUM(Daman:Diu!I377)</f>
        <v>0</v>
      </c>
      <c r="J377" s="20">
        <f>SUM(Daman:Diu!J377)</f>
        <v>0</v>
      </c>
      <c r="K377" s="4">
        <f>SUM(Daman:Diu!K377)</f>
        <v>0</v>
      </c>
      <c r="L377" s="238">
        <f>SUM(Daman:Diu!L377)</f>
        <v>0</v>
      </c>
      <c r="M377" s="4">
        <f>SUM(Daman:Diu!M377)</f>
        <v>0</v>
      </c>
      <c r="N377" s="238">
        <f>SUM(Daman:Diu!N377)</f>
        <v>0</v>
      </c>
      <c r="O377" s="383"/>
      <c r="P377" s="195">
        <f>SUM(Daman:Diu!P377)</f>
        <v>0</v>
      </c>
      <c r="Q377" s="262">
        <f>SUM(Daman:Diu!Q377)</f>
        <v>0</v>
      </c>
      <c r="R377" s="5">
        <f>SUM(Daman:Diu!R377)</f>
        <v>0</v>
      </c>
      <c r="S377" s="20">
        <f>SUM(Daman:Diu!S377)</f>
        <v>0</v>
      </c>
      <c r="T377" s="4">
        <f>SUM(Daman:Diu!T377)</f>
        <v>0</v>
      </c>
      <c r="U377" s="238">
        <f>SUM(Daman:Diu!U377)</f>
        <v>0</v>
      </c>
      <c r="V377" s="4">
        <f>SUM(Daman:Diu!V377)</f>
        <v>0</v>
      </c>
      <c r="W377" s="238">
        <f>SUM(Daman:Diu!W377)</f>
        <v>0</v>
      </c>
      <c r="X377" s="383"/>
      <c r="Y377" s="4">
        <f>SUM(Daman:Diu!Y377)</f>
        <v>0</v>
      </c>
      <c r="Z377" s="238">
        <f>SUM(Daman:Diu!Z377)</f>
        <v>0</v>
      </c>
      <c r="AA377" s="4">
        <f>SUM(Daman:Diu!AA377)</f>
        <v>0</v>
      </c>
      <c r="AB377" s="238">
        <f>SUM(Daman:Diu!AB377)</f>
        <v>0</v>
      </c>
      <c r="AC377" s="8"/>
      <c r="AD377" s="495">
        <f>SUM(Daman:Diu!AB377)</f>
        <v>0</v>
      </c>
      <c r="AE377" s="504">
        <f t="shared" si="53"/>
        <v>0</v>
      </c>
      <c r="AF377" s="504">
        <f t="shared" si="54"/>
        <v>0</v>
      </c>
    </row>
    <row r="378" spans="1:32" ht="28.5">
      <c r="A378" s="32">
        <v>23.24</v>
      </c>
      <c r="B378" s="9" t="s">
        <v>256</v>
      </c>
      <c r="C378" s="493">
        <f>SUM(Daman:Diu!C378)</f>
        <v>0</v>
      </c>
      <c r="D378" s="20">
        <f>SUM(Daman:Diu!D378)</f>
        <v>0</v>
      </c>
      <c r="E378" s="493">
        <f>SUM(Daman:Diu!E378)</f>
        <v>0</v>
      </c>
      <c r="F378" s="20">
        <f>SUM(Daman:Diu!F378)</f>
        <v>0</v>
      </c>
      <c r="G378" s="3"/>
      <c r="H378" s="262"/>
      <c r="I378" s="4">
        <f>SUM(Daman:Diu!I378)</f>
        <v>0</v>
      </c>
      <c r="J378" s="20">
        <f>SUM(Daman:Diu!J378)</f>
        <v>0</v>
      </c>
      <c r="K378" s="4">
        <f>SUM(Daman:Diu!K378)</f>
        <v>0</v>
      </c>
      <c r="L378" s="238">
        <f>SUM(Daman:Diu!L378)</f>
        <v>0</v>
      </c>
      <c r="M378" s="4">
        <f>SUM(Daman:Diu!M378)</f>
        <v>0</v>
      </c>
      <c r="N378" s="238">
        <f>SUM(Daman:Diu!N378)</f>
        <v>0</v>
      </c>
      <c r="O378" s="384"/>
      <c r="P378" s="195">
        <f>SUM(Daman:Diu!P378)</f>
        <v>0</v>
      </c>
      <c r="Q378" s="262">
        <f>SUM(Daman:Diu!Q378)</f>
        <v>0</v>
      </c>
      <c r="R378" s="5">
        <f>SUM(Daman:Diu!R378)</f>
        <v>0</v>
      </c>
      <c r="S378" s="20">
        <f>SUM(Daman:Diu!S378)</f>
        <v>0</v>
      </c>
      <c r="T378" s="4">
        <f>SUM(Daman:Diu!T378)</f>
        <v>0</v>
      </c>
      <c r="U378" s="238">
        <f>SUM(Daman:Diu!U378)</f>
        <v>0</v>
      </c>
      <c r="V378" s="4">
        <f>SUM(Daman:Diu!V378)</f>
        <v>0</v>
      </c>
      <c r="W378" s="238">
        <f>SUM(Daman:Diu!W378)</f>
        <v>0</v>
      </c>
      <c r="X378" s="384"/>
      <c r="Y378" s="4">
        <f>SUM(Daman:Diu!Y378)</f>
        <v>0</v>
      </c>
      <c r="Z378" s="238">
        <f>SUM(Daman:Diu!Z378)</f>
        <v>0</v>
      </c>
      <c r="AA378" s="4">
        <f>SUM(Daman:Diu!AA378)</f>
        <v>0</v>
      </c>
      <c r="AB378" s="238">
        <f>SUM(Daman:Diu!AB378)</f>
        <v>0</v>
      </c>
      <c r="AC378" s="9"/>
      <c r="AD378" s="495">
        <f>SUM(Daman:Diu!AB378)</f>
        <v>0</v>
      </c>
      <c r="AE378" s="504">
        <f t="shared" si="53"/>
        <v>0</v>
      </c>
      <c r="AF378" s="504">
        <f t="shared" si="54"/>
        <v>0</v>
      </c>
    </row>
    <row r="379" spans="1:32" ht="28.5">
      <c r="A379" s="32"/>
      <c r="B379" s="8" t="s">
        <v>257</v>
      </c>
      <c r="C379" s="493">
        <f>SUM(Daman:Diu!C379)</f>
        <v>0</v>
      </c>
      <c r="D379" s="20">
        <f>SUM(Daman:Diu!D379)</f>
        <v>0</v>
      </c>
      <c r="E379" s="493">
        <f>SUM(Daman:Diu!E379)</f>
        <v>0</v>
      </c>
      <c r="F379" s="20">
        <f>SUM(Daman:Diu!F379)</f>
        <v>0</v>
      </c>
      <c r="G379" s="3" t="e">
        <f t="shared" si="51"/>
        <v>#DIV/0!</v>
      </c>
      <c r="H379" s="262" t="e">
        <f t="shared" si="51"/>
        <v>#DIV/0!</v>
      </c>
      <c r="I379" s="4">
        <f>SUM(Daman:Diu!I379)</f>
        <v>0</v>
      </c>
      <c r="J379" s="20">
        <f>SUM(Daman:Diu!J379)</f>
        <v>0</v>
      </c>
      <c r="K379" s="4">
        <f>SUM(Daman:Diu!K379)</f>
        <v>0</v>
      </c>
      <c r="L379" s="238">
        <f>SUM(Daman:Diu!L379)</f>
        <v>0</v>
      </c>
      <c r="M379" s="4">
        <f>SUM(Daman:Diu!M379)</f>
        <v>0</v>
      </c>
      <c r="N379" s="238">
        <f>SUM(Daman:Diu!N379)</f>
        <v>0</v>
      </c>
      <c r="O379" s="385"/>
      <c r="P379" s="195">
        <f>SUM(Daman:Diu!P379)</f>
        <v>0</v>
      </c>
      <c r="Q379" s="262">
        <f>SUM(Daman:Diu!Q379)</f>
        <v>0</v>
      </c>
      <c r="R379" s="5">
        <f>SUM(Daman:Diu!R379)</f>
        <v>0</v>
      </c>
      <c r="S379" s="20">
        <f>SUM(Daman:Diu!S379)</f>
        <v>0</v>
      </c>
      <c r="T379" s="4">
        <f>SUM(Daman:Diu!T379)</f>
        <v>0</v>
      </c>
      <c r="U379" s="238">
        <f>SUM(Daman:Diu!U379)</f>
        <v>0</v>
      </c>
      <c r="V379" s="4">
        <f>SUM(Daman:Diu!V379)</f>
        <v>0</v>
      </c>
      <c r="W379" s="238">
        <f>SUM(Daman:Diu!W379)</f>
        <v>0</v>
      </c>
      <c r="X379" s="385"/>
      <c r="Y379" s="4">
        <f>SUM(Daman:Diu!Y379)</f>
        <v>0</v>
      </c>
      <c r="Z379" s="238">
        <f>SUM(Daman:Diu!Z379)</f>
        <v>0</v>
      </c>
      <c r="AA379" s="4">
        <f>SUM(Daman:Diu!AA379)</f>
        <v>0</v>
      </c>
      <c r="AB379" s="238">
        <f>SUM(Daman:Diu!AB379)</f>
        <v>0</v>
      </c>
      <c r="AC379" s="8"/>
      <c r="AD379" s="495">
        <f>SUM(Daman:Diu!AB379)</f>
        <v>0</v>
      </c>
      <c r="AE379" s="504">
        <f t="shared" si="53"/>
        <v>0</v>
      </c>
      <c r="AF379" s="504">
        <f t="shared" si="54"/>
        <v>0</v>
      </c>
    </row>
    <row r="380" spans="1:32">
      <c r="A380" s="32"/>
      <c r="B380" s="8" t="s">
        <v>258</v>
      </c>
      <c r="C380" s="493">
        <f>SUM(Daman:Diu!C380)</f>
        <v>0</v>
      </c>
      <c r="D380" s="20">
        <f>SUM(Daman:Diu!D380)</f>
        <v>0</v>
      </c>
      <c r="E380" s="493">
        <f>SUM(Daman:Diu!E380)</f>
        <v>0</v>
      </c>
      <c r="F380" s="20">
        <f>SUM(Daman:Diu!F380)</f>
        <v>0</v>
      </c>
      <c r="G380" s="3" t="e">
        <f t="shared" si="51"/>
        <v>#DIV/0!</v>
      </c>
      <c r="H380" s="262" t="e">
        <f t="shared" si="51"/>
        <v>#DIV/0!</v>
      </c>
      <c r="I380" s="4">
        <f>SUM(Daman:Diu!I380)</f>
        <v>0</v>
      </c>
      <c r="J380" s="20">
        <f>SUM(Daman:Diu!J380)</f>
        <v>0</v>
      </c>
      <c r="K380" s="4">
        <f>SUM(Daman:Diu!K380)</f>
        <v>0</v>
      </c>
      <c r="L380" s="238">
        <f>SUM(Daman:Diu!L380)</f>
        <v>0</v>
      </c>
      <c r="M380" s="4">
        <f>SUM(Daman:Diu!M380)</f>
        <v>0</v>
      </c>
      <c r="N380" s="238">
        <f>SUM(Daman:Diu!N380)</f>
        <v>0</v>
      </c>
      <c r="O380" s="385"/>
      <c r="P380" s="195">
        <f>SUM(Daman:Diu!P380)</f>
        <v>0</v>
      </c>
      <c r="Q380" s="262">
        <f>SUM(Daman:Diu!Q380)</f>
        <v>0</v>
      </c>
      <c r="R380" s="5">
        <f>SUM(Daman:Diu!R380)</f>
        <v>0</v>
      </c>
      <c r="S380" s="20">
        <f>SUM(Daman:Diu!S380)</f>
        <v>0</v>
      </c>
      <c r="T380" s="4">
        <f>SUM(Daman:Diu!T380)</f>
        <v>0</v>
      </c>
      <c r="U380" s="238">
        <f>SUM(Daman:Diu!U380)</f>
        <v>0</v>
      </c>
      <c r="V380" s="4">
        <f>SUM(Daman:Diu!V380)</f>
        <v>0</v>
      </c>
      <c r="W380" s="238">
        <f>SUM(Daman:Diu!W380)</f>
        <v>0</v>
      </c>
      <c r="X380" s="385"/>
      <c r="Y380" s="4">
        <f>SUM(Daman:Diu!Y380)</f>
        <v>0</v>
      </c>
      <c r="Z380" s="238">
        <f>SUM(Daman:Diu!Z380)</f>
        <v>0</v>
      </c>
      <c r="AA380" s="4">
        <f>SUM(Daman:Diu!AA380)</f>
        <v>0</v>
      </c>
      <c r="AB380" s="238">
        <f>SUM(Daman:Diu!AB380)</f>
        <v>0</v>
      </c>
      <c r="AC380" s="8"/>
      <c r="AD380" s="495">
        <f>SUM(Daman:Diu!AB380)</f>
        <v>0</v>
      </c>
      <c r="AE380" s="504">
        <f t="shared" si="53"/>
        <v>0</v>
      </c>
      <c r="AF380" s="504">
        <f t="shared" si="54"/>
        <v>0</v>
      </c>
    </row>
    <row r="381" spans="1:32">
      <c r="A381" s="32"/>
      <c r="B381" s="8" t="s">
        <v>259</v>
      </c>
      <c r="C381" s="493">
        <f>SUM(Daman:Diu!C381)</f>
        <v>0</v>
      </c>
      <c r="D381" s="20">
        <f>SUM(Daman:Diu!D381)</f>
        <v>0</v>
      </c>
      <c r="E381" s="493">
        <f>SUM(Daman:Diu!E381)</f>
        <v>0</v>
      </c>
      <c r="F381" s="20">
        <f>SUM(Daman:Diu!F381)</f>
        <v>0</v>
      </c>
      <c r="G381" s="3" t="e">
        <f t="shared" si="51"/>
        <v>#DIV/0!</v>
      </c>
      <c r="H381" s="262" t="e">
        <f t="shared" si="51"/>
        <v>#DIV/0!</v>
      </c>
      <c r="I381" s="4">
        <f>SUM(Daman:Diu!I381)</f>
        <v>0</v>
      </c>
      <c r="J381" s="20">
        <f>SUM(Daman:Diu!J381)</f>
        <v>0</v>
      </c>
      <c r="K381" s="4">
        <f>SUM(Daman:Diu!K381)</f>
        <v>0</v>
      </c>
      <c r="L381" s="238">
        <f>SUM(Daman:Diu!L381)</f>
        <v>0</v>
      </c>
      <c r="M381" s="4">
        <f>SUM(Daman:Diu!M381)</f>
        <v>0</v>
      </c>
      <c r="N381" s="238">
        <f>SUM(Daman:Diu!N381)</f>
        <v>0</v>
      </c>
      <c r="O381" s="383"/>
      <c r="P381" s="195">
        <f>SUM(Daman:Diu!P381)</f>
        <v>0</v>
      </c>
      <c r="Q381" s="262">
        <f>SUM(Daman:Diu!Q381)</f>
        <v>0</v>
      </c>
      <c r="R381" s="5">
        <f>SUM(Daman:Diu!R381)</f>
        <v>0</v>
      </c>
      <c r="S381" s="20">
        <f>SUM(Daman:Diu!S381)</f>
        <v>0</v>
      </c>
      <c r="T381" s="4">
        <f>SUM(Daman:Diu!T381)</f>
        <v>0</v>
      </c>
      <c r="U381" s="238">
        <f>SUM(Daman:Diu!U381)</f>
        <v>0</v>
      </c>
      <c r="V381" s="4">
        <f>SUM(Daman:Diu!V381)</f>
        <v>0</v>
      </c>
      <c r="W381" s="238">
        <f>SUM(Daman:Diu!W381)</f>
        <v>0</v>
      </c>
      <c r="X381" s="383"/>
      <c r="Y381" s="4">
        <f>SUM(Daman:Diu!Y381)</f>
        <v>0</v>
      </c>
      <c r="Z381" s="238">
        <f>SUM(Daman:Diu!Z381)</f>
        <v>0</v>
      </c>
      <c r="AA381" s="4">
        <f>SUM(Daman:Diu!AA381)</f>
        <v>0</v>
      </c>
      <c r="AB381" s="238">
        <f>SUM(Daman:Diu!AB381)</f>
        <v>0</v>
      </c>
      <c r="AC381" s="8"/>
      <c r="AD381" s="495">
        <f>SUM(Daman:Diu!AB381)</f>
        <v>0</v>
      </c>
      <c r="AE381" s="504">
        <f t="shared" si="53"/>
        <v>0</v>
      </c>
      <c r="AF381" s="504">
        <f t="shared" si="54"/>
        <v>0</v>
      </c>
    </row>
    <row r="382" spans="1:32">
      <c r="A382" s="32"/>
      <c r="B382" s="8" t="s">
        <v>260</v>
      </c>
      <c r="C382" s="493">
        <f>SUM(Daman:Diu!C382)</f>
        <v>0</v>
      </c>
      <c r="D382" s="20">
        <f>SUM(Daman:Diu!D382)</f>
        <v>0</v>
      </c>
      <c r="E382" s="493">
        <f>SUM(Daman:Diu!E382)</f>
        <v>0</v>
      </c>
      <c r="F382" s="20">
        <f>SUM(Daman:Diu!F382)</f>
        <v>0</v>
      </c>
      <c r="G382" s="3" t="e">
        <f t="shared" si="51"/>
        <v>#DIV/0!</v>
      </c>
      <c r="H382" s="262" t="e">
        <f t="shared" si="51"/>
        <v>#DIV/0!</v>
      </c>
      <c r="I382" s="4">
        <f>SUM(Daman:Diu!I382)</f>
        <v>0</v>
      </c>
      <c r="J382" s="20">
        <f>SUM(Daman:Diu!J382)</f>
        <v>0</v>
      </c>
      <c r="K382" s="4">
        <f>SUM(Daman:Diu!K382)</f>
        <v>0</v>
      </c>
      <c r="L382" s="238">
        <f>SUM(Daman:Diu!L382)</f>
        <v>0</v>
      </c>
      <c r="M382" s="4">
        <f>SUM(Daman:Diu!M382)</f>
        <v>0</v>
      </c>
      <c r="N382" s="238">
        <f>SUM(Daman:Diu!N382)</f>
        <v>0</v>
      </c>
      <c r="O382" s="383"/>
      <c r="P382" s="195">
        <f>SUM(Daman:Diu!P382)</f>
        <v>0</v>
      </c>
      <c r="Q382" s="262">
        <f>SUM(Daman:Diu!Q382)</f>
        <v>0</v>
      </c>
      <c r="R382" s="5">
        <f>SUM(Daman:Diu!R382)</f>
        <v>0</v>
      </c>
      <c r="S382" s="20">
        <f>SUM(Daman:Diu!S382)</f>
        <v>0</v>
      </c>
      <c r="T382" s="4">
        <f>SUM(Daman:Diu!T382)</f>
        <v>0</v>
      </c>
      <c r="U382" s="238">
        <f>SUM(Daman:Diu!U382)</f>
        <v>0</v>
      </c>
      <c r="V382" s="4">
        <f>SUM(Daman:Diu!V382)</f>
        <v>0</v>
      </c>
      <c r="W382" s="238">
        <f>SUM(Daman:Diu!W382)</f>
        <v>0</v>
      </c>
      <c r="X382" s="383"/>
      <c r="Y382" s="4">
        <f>SUM(Daman:Diu!Y382)</f>
        <v>0</v>
      </c>
      <c r="Z382" s="238">
        <f>SUM(Daman:Diu!Z382)</f>
        <v>0</v>
      </c>
      <c r="AA382" s="4">
        <f>SUM(Daman:Diu!AA382)</f>
        <v>0</v>
      </c>
      <c r="AB382" s="238">
        <f>SUM(Daman:Diu!AB382)</f>
        <v>0</v>
      </c>
      <c r="AC382" s="8"/>
      <c r="AD382" s="495">
        <f>SUM(Daman:Diu!AB382)</f>
        <v>0</v>
      </c>
      <c r="AE382" s="504">
        <f t="shared" si="53"/>
        <v>0</v>
      </c>
      <c r="AF382" s="504">
        <f t="shared" si="54"/>
        <v>0</v>
      </c>
    </row>
    <row r="383" spans="1:32" ht="28.5">
      <c r="A383" s="32">
        <f>+A378+0.01</f>
        <v>23.25</v>
      </c>
      <c r="B383" s="8" t="s">
        <v>261</v>
      </c>
      <c r="C383" s="493">
        <f>SUM(Daman:Diu!C383)</f>
        <v>0</v>
      </c>
      <c r="D383" s="20">
        <f>SUM(Daman:Diu!D383)</f>
        <v>0</v>
      </c>
      <c r="E383" s="493">
        <f>SUM(Daman:Diu!E383)</f>
        <v>0</v>
      </c>
      <c r="F383" s="20">
        <f>SUM(Daman:Diu!F383)</f>
        <v>0</v>
      </c>
      <c r="G383" s="3" t="e">
        <f t="shared" si="51"/>
        <v>#DIV/0!</v>
      </c>
      <c r="H383" s="262" t="e">
        <f t="shared" si="51"/>
        <v>#DIV/0!</v>
      </c>
      <c r="I383" s="4">
        <f>SUM(Daman:Diu!I383)</f>
        <v>0</v>
      </c>
      <c r="J383" s="20">
        <f>SUM(Daman:Diu!J383)</f>
        <v>0</v>
      </c>
      <c r="K383" s="4">
        <f>SUM(Daman:Diu!K383)</f>
        <v>0</v>
      </c>
      <c r="L383" s="238">
        <f>SUM(Daman:Diu!L383)</f>
        <v>0</v>
      </c>
      <c r="M383" s="4">
        <f>SUM(Daman:Diu!M383)</f>
        <v>0</v>
      </c>
      <c r="N383" s="238">
        <f>SUM(Daman:Diu!N383)</f>
        <v>0</v>
      </c>
      <c r="O383" s="383"/>
      <c r="P383" s="195">
        <f>SUM(Daman:Diu!P383)</f>
        <v>0</v>
      </c>
      <c r="Q383" s="262">
        <f>SUM(Daman:Diu!Q383)</f>
        <v>0</v>
      </c>
      <c r="R383" s="5">
        <f>SUM(Daman:Diu!R383)</f>
        <v>0</v>
      </c>
      <c r="S383" s="20">
        <f>SUM(Daman:Diu!S383)</f>
        <v>0</v>
      </c>
      <c r="T383" s="4">
        <f>SUM(Daman:Diu!T383)</f>
        <v>0</v>
      </c>
      <c r="U383" s="238">
        <f>SUM(Daman:Diu!U383)</f>
        <v>0</v>
      </c>
      <c r="V383" s="4">
        <f>SUM(Daman:Diu!V383)</f>
        <v>0</v>
      </c>
      <c r="W383" s="238">
        <f>SUM(Daman:Diu!W383)</f>
        <v>0</v>
      </c>
      <c r="X383" s="383"/>
      <c r="Y383" s="4">
        <f>SUM(Daman:Diu!Y383)</f>
        <v>0</v>
      </c>
      <c r="Z383" s="238">
        <f>SUM(Daman:Diu!Z383)</f>
        <v>0</v>
      </c>
      <c r="AA383" s="4">
        <f>SUM(Daman:Diu!AA383)</f>
        <v>0</v>
      </c>
      <c r="AB383" s="238">
        <f>SUM(Daman:Diu!AB383)</f>
        <v>0</v>
      </c>
      <c r="AC383" s="8"/>
      <c r="AD383" s="495">
        <f>SUM(Daman:Diu!AB383)</f>
        <v>0</v>
      </c>
      <c r="AE383" s="504">
        <f t="shared" si="53"/>
        <v>0</v>
      </c>
      <c r="AF383" s="504">
        <f t="shared" si="54"/>
        <v>0</v>
      </c>
    </row>
    <row r="384" spans="1:32" s="278" customFormat="1">
      <c r="A384" s="270"/>
      <c r="B384" s="306" t="s">
        <v>107</v>
      </c>
      <c r="C384" s="493">
        <f>SUM(Daman:Diu!C384)</f>
        <v>14</v>
      </c>
      <c r="D384" s="20">
        <f>SUM(Daman:Diu!D384)</f>
        <v>188.03</v>
      </c>
      <c r="E384" s="493">
        <f>SUM(Daman:Diu!E384)</f>
        <v>0</v>
      </c>
      <c r="F384" s="20">
        <f>SUM(Daman:Diu!F384)</f>
        <v>0</v>
      </c>
      <c r="G384" s="323">
        <f t="shared" si="51"/>
        <v>0</v>
      </c>
      <c r="H384" s="270">
        <f t="shared" si="51"/>
        <v>0</v>
      </c>
      <c r="I384" s="274">
        <f>SUM(Daman:Diu!I384)</f>
        <v>14</v>
      </c>
      <c r="J384" s="273">
        <f>SUM(Daman:Diu!J384)</f>
        <v>188.03</v>
      </c>
      <c r="K384" s="274">
        <f>SUM(Daman:Diu!K384)</f>
        <v>14</v>
      </c>
      <c r="L384" s="275">
        <f>SUM(Daman:Diu!L384)</f>
        <v>188.03</v>
      </c>
      <c r="M384" s="274">
        <f>SUM(Daman:Diu!M384)</f>
        <v>0</v>
      </c>
      <c r="N384" s="275">
        <f>SUM(Daman:Diu!N384)</f>
        <v>0</v>
      </c>
      <c r="O384" s="392"/>
      <c r="P384" s="277">
        <f>SUM(Daman:Diu!P384)</f>
        <v>42</v>
      </c>
      <c r="Q384" s="270">
        <f>SUM(Daman:Diu!Q384)</f>
        <v>23.1</v>
      </c>
      <c r="R384" s="272">
        <f>SUM(Daman:Diu!R384)</f>
        <v>56</v>
      </c>
      <c r="S384" s="273">
        <f>SUM(Daman:Diu!S384)</f>
        <v>211.13</v>
      </c>
      <c r="T384" s="274">
        <f>SUM(Daman:Diu!T384)</f>
        <v>0</v>
      </c>
      <c r="U384" s="275">
        <f>SUM(Daman:Diu!U384)</f>
        <v>180.03</v>
      </c>
      <c r="V384" s="274">
        <f>SUM(Daman:Diu!V384)</f>
        <v>0</v>
      </c>
      <c r="W384" s="275">
        <f>SUM(Daman:Diu!W384)</f>
        <v>0</v>
      </c>
      <c r="X384" s="392"/>
      <c r="Y384" s="274">
        <f>SUM(Daman:Diu!Y384)</f>
        <v>42</v>
      </c>
      <c r="Z384" s="275">
        <f>SUM(Daman:Diu!Z384)</f>
        <v>23.1</v>
      </c>
      <c r="AA384" s="274">
        <f>SUM(Daman:Diu!AA384)</f>
        <v>42</v>
      </c>
      <c r="AB384" s="275">
        <f>SUM(Daman:Diu!AB384)</f>
        <v>203.13</v>
      </c>
      <c r="AC384" s="306"/>
      <c r="AD384" s="495">
        <f>SUM(Daman:Diu!AB384)</f>
        <v>203.13</v>
      </c>
      <c r="AE384" s="504">
        <f t="shared" si="53"/>
        <v>203.13</v>
      </c>
      <c r="AF384" s="504">
        <f t="shared" si="54"/>
        <v>0</v>
      </c>
    </row>
    <row r="385" spans="1:32">
      <c r="A385" s="21" t="s">
        <v>284</v>
      </c>
      <c r="B385" s="1" t="s">
        <v>263</v>
      </c>
      <c r="C385" s="493">
        <f>SUM(Daman:Diu!C385)</f>
        <v>0</v>
      </c>
      <c r="D385" s="20">
        <f>SUM(Daman:Diu!D385)</f>
        <v>0</v>
      </c>
      <c r="E385" s="493">
        <f>SUM(Daman:Diu!E385)</f>
        <v>0</v>
      </c>
      <c r="F385" s="20">
        <f>SUM(Daman:Diu!F385)</f>
        <v>0</v>
      </c>
      <c r="G385" s="3"/>
      <c r="H385" s="262"/>
      <c r="I385" s="4">
        <f>SUM(Daman:Diu!I385)</f>
        <v>0</v>
      </c>
      <c r="J385" s="20">
        <f>SUM(Daman:Diu!J385)</f>
        <v>0</v>
      </c>
      <c r="K385" s="4">
        <f>SUM(Daman:Diu!K385)</f>
        <v>0</v>
      </c>
      <c r="L385" s="238">
        <f>SUM(Daman:Diu!L385)</f>
        <v>0</v>
      </c>
      <c r="M385" s="4">
        <f>SUM(Daman:Diu!M385)</f>
        <v>0</v>
      </c>
      <c r="N385" s="238">
        <f>SUM(Daman:Diu!N385)</f>
        <v>0</v>
      </c>
      <c r="O385" s="378"/>
      <c r="P385" s="195">
        <f>SUM(Daman:Diu!P385)</f>
        <v>0</v>
      </c>
      <c r="Q385" s="262">
        <f>SUM(Daman:Diu!Q385)</f>
        <v>0</v>
      </c>
      <c r="R385" s="5">
        <f>SUM(Daman:Diu!R385)</f>
        <v>0</v>
      </c>
      <c r="S385" s="20">
        <f>SUM(Daman:Diu!S385)</f>
        <v>0</v>
      </c>
      <c r="T385" s="4">
        <f>SUM(Daman:Diu!T385)</f>
        <v>0</v>
      </c>
      <c r="U385" s="238">
        <f>SUM(Daman:Diu!U385)</f>
        <v>0</v>
      </c>
      <c r="V385" s="4">
        <f>SUM(Daman:Diu!V385)</f>
        <v>0</v>
      </c>
      <c r="W385" s="238">
        <f>SUM(Daman:Diu!W385)</f>
        <v>0</v>
      </c>
      <c r="X385" s="378"/>
      <c r="Y385" s="4">
        <f>SUM(Daman:Diu!Y385)</f>
        <v>0</v>
      </c>
      <c r="Z385" s="238">
        <f>SUM(Daman:Diu!Z385)</f>
        <v>0</v>
      </c>
      <c r="AA385" s="4">
        <f>SUM(Daman:Diu!AA385)</f>
        <v>0</v>
      </c>
      <c r="AB385" s="238">
        <f>SUM(Daman:Diu!AB385)</f>
        <v>0</v>
      </c>
      <c r="AC385" s="1"/>
      <c r="AD385" s="495">
        <f>SUM(Daman:Diu!AB385)</f>
        <v>0</v>
      </c>
      <c r="AE385" s="504">
        <f t="shared" si="53"/>
        <v>0</v>
      </c>
      <c r="AF385" s="504">
        <f t="shared" si="54"/>
        <v>0</v>
      </c>
    </row>
    <row r="386" spans="1:32">
      <c r="A386" s="3">
        <v>24</v>
      </c>
      <c r="B386" s="1" t="s">
        <v>264</v>
      </c>
      <c r="C386" s="493">
        <f>SUM(Daman:Diu!C386)</f>
        <v>0</v>
      </c>
      <c r="D386" s="20">
        <f>SUM(Daman:Diu!D386)</f>
        <v>0</v>
      </c>
      <c r="E386" s="493">
        <f>SUM(Daman:Diu!E386)</f>
        <v>0</v>
      </c>
      <c r="F386" s="20">
        <f>SUM(Daman:Diu!F386)</f>
        <v>0</v>
      </c>
      <c r="G386" s="3"/>
      <c r="H386" s="262"/>
      <c r="I386" s="4">
        <f>SUM(Daman:Diu!I386)</f>
        <v>0</v>
      </c>
      <c r="J386" s="20">
        <f>SUM(Daman:Diu!J386)</f>
        <v>0</v>
      </c>
      <c r="K386" s="4">
        <f>SUM(Daman:Diu!K386)</f>
        <v>0</v>
      </c>
      <c r="L386" s="238">
        <f>SUM(Daman:Diu!L386)</f>
        <v>0</v>
      </c>
      <c r="M386" s="4">
        <f>SUM(Daman:Diu!M386)</f>
        <v>0</v>
      </c>
      <c r="N386" s="238">
        <f>SUM(Daman:Diu!N386)</f>
        <v>0</v>
      </c>
      <c r="O386" s="378"/>
      <c r="P386" s="195">
        <f>SUM(Daman:Diu!P386)</f>
        <v>0</v>
      </c>
      <c r="Q386" s="262">
        <f>SUM(Daman:Diu!Q386)</f>
        <v>0</v>
      </c>
      <c r="R386" s="5">
        <f>SUM(Daman:Diu!R386)</f>
        <v>0</v>
      </c>
      <c r="S386" s="20">
        <f>SUM(Daman:Diu!S386)</f>
        <v>0</v>
      </c>
      <c r="T386" s="4">
        <f>SUM(Daman:Diu!T386)</f>
        <v>0</v>
      </c>
      <c r="U386" s="238">
        <f>SUM(Daman:Diu!U386)</f>
        <v>0</v>
      </c>
      <c r="V386" s="4">
        <f>SUM(Daman:Diu!V386)</f>
        <v>0</v>
      </c>
      <c r="W386" s="238">
        <f>SUM(Daman:Diu!W386)</f>
        <v>0</v>
      </c>
      <c r="X386" s="378"/>
      <c r="Y386" s="4">
        <f>SUM(Daman:Diu!Y386)</f>
        <v>0</v>
      </c>
      <c r="Z386" s="238">
        <f>SUM(Daman:Diu!Z386)</f>
        <v>0</v>
      </c>
      <c r="AA386" s="4">
        <f>SUM(Daman:Diu!AA386)</f>
        <v>0</v>
      </c>
      <c r="AB386" s="238">
        <f>SUM(Daman:Diu!AB386)</f>
        <v>0</v>
      </c>
      <c r="AC386" s="1"/>
      <c r="AD386" s="495">
        <f>SUM(Daman:Diu!AB386)</f>
        <v>0</v>
      </c>
      <c r="AE386" s="504">
        <f t="shared" si="53"/>
        <v>0</v>
      </c>
      <c r="AF386" s="504">
        <f t="shared" si="54"/>
        <v>0</v>
      </c>
    </row>
    <row r="387" spans="1:32">
      <c r="A387" s="32">
        <v>24.01</v>
      </c>
      <c r="B387" s="4" t="s">
        <v>265</v>
      </c>
      <c r="C387" s="493">
        <f>SUM(Daman:Diu!C387)</f>
        <v>0</v>
      </c>
      <c r="D387" s="20">
        <f>SUM(Daman:Diu!D387)</f>
        <v>0</v>
      </c>
      <c r="E387" s="493">
        <f>SUM(Daman:Diu!E387)</f>
        <v>0</v>
      </c>
      <c r="F387" s="20">
        <f>SUM(Daman:Diu!F387)</f>
        <v>0</v>
      </c>
      <c r="G387" s="3"/>
      <c r="H387" s="262"/>
      <c r="I387" s="4">
        <f>SUM(Daman:Diu!I387)</f>
        <v>0</v>
      </c>
      <c r="J387" s="20">
        <f>SUM(Daman:Diu!J387)</f>
        <v>0</v>
      </c>
      <c r="K387" s="4">
        <f>SUM(Daman:Diu!K387)</f>
        <v>0</v>
      </c>
      <c r="L387" s="238">
        <f>SUM(Daman:Diu!L387)</f>
        <v>0</v>
      </c>
      <c r="M387" s="4">
        <f>SUM(Daman:Diu!M387)</f>
        <v>0</v>
      </c>
      <c r="N387" s="238">
        <f>SUM(Daman:Diu!N387)</f>
        <v>0</v>
      </c>
      <c r="O387" s="382"/>
      <c r="P387" s="195">
        <f>SUM(Daman:Diu!P387)</f>
        <v>0</v>
      </c>
      <c r="Q387" s="262">
        <f>SUM(Daman:Diu!Q387)</f>
        <v>0</v>
      </c>
      <c r="R387" s="5">
        <f>SUM(Daman:Diu!R387)</f>
        <v>0</v>
      </c>
      <c r="S387" s="20">
        <f>SUM(Daman:Diu!S387)</f>
        <v>0</v>
      </c>
      <c r="T387" s="4">
        <f>SUM(Daman:Diu!T387)</f>
        <v>0</v>
      </c>
      <c r="U387" s="238">
        <f>SUM(Daman:Diu!U387)</f>
        <v>0</v>
      </c>
      <c r="V387" s="4">
        <f>SUM(Daman:Diu!V387)</f>
        <v>0</v>
      </c>
      <c r="W387" s="238">
        <f>SUM(Daman:Diu!W387)</f>
        <v>0</v>
      </c>
      <c r="X387" s="382"/>
      <c r="Y387" s="4">
        <f>SUM(Daman:Diu!Y387)</f>
        <v>0</v>
      </c>
      <c r="Z387" s="238">
        <f>SUM(Daman:Diu!Z387)</f>
        <v>0</v>
      </c>
      <c r="AA387" s="4">
        <f>SUM(Daman:Diu!AA387)</f>
        <v>0</v>
      </c>
      <c r="AB387" s="238">
        <f>SUM(Daman:Diu!AB387)</f>
        <v>0</v>
      </c>
      <c r="AC387" s="4"/>
      <c r="AD387" s="495">
        <f>SUM(Daman:Diu!AB387)</f>
        <v>0</v>
      </c>
      <c r="AE387" s="504">
        <f t="shared" si="53"/>
        <v>0</v>
      </c>
      <c r="AF387" s="504">
        <f t="shared" si="54"/>
        <v>0</v>
      </c>
    </row>
    <row r="388" spans="1:32" s="505" customFormat="1" ht="28.5">
      <c r="A388" s="497"/>
      <c r="B388" s="473" t="s">
        <v>266</v>
      </c>
      <c r="C388" s="498">
        <f>SUM(Daman:Diu!C388)</f>
        <v>2</v>
      </c>
      <c r="D388" s="499">
        <f>SUM(Daman:Diu!D388)</f>
        <v>44.65</v>
      </c>
      <c r="E388" s="498">
        <f>SUM(Daman:Diu!E388)</f>
        <v>2</v>
      </c>
      <c r="F388" s="499">
        <f>SUM(Daman:Diu!F388)</f>
        <v>35.549999999999997</v>
      </c>
      <c r="G388" s="500">
        <f t="shared" si="51"/>
        <v>100</v>
      </c>
      <c r="H388" s="497">
        <f t="shared" si="51"/>
        <v>79.619260918253076</v>
      </c>
      <c r="I388" s="473">
        <f>SUM(Daman:Diu!I388)</f>
        <v>0</v>
      </c>
      <c r="J388" s="499">
        <f>SUM(Daman:Diu!J388)</f>
        <v>9.0999999999999979</v>
      </c>
      <c r="K388" s="473">
        <f>SUM(Daman:Diu!K388)</f>
        <v>0</v>
      </c>
      <c r="L388" s="501">
        <f>SUM(Daman:Diu!L388)</f>
        <v>9.1</v>
      </c>
      <c r="M388" s="473">
        <f>SUM(Daman:Diu!M388)</f>
        <v>0</v>
      </c>
      <c r="N388" s="501">
        <f>SUM(Daman:Diu!N388)</f>
        <v>0</v>
      </c>
      <c r="O388" s="506"/>
      <c r="P388" s="503">
        <f>SUM(Daman:Diu!P388)</f>
        <v>2</v>
      </c>
      <c r="Q388" s="497">
        <f>SUM(Daman:Diu!Q388)</f>
        <v>55.727999999999994</v>
      </c>
      <c r="R388" s="498">
        <f>SUM(Daman:Diu!R388)</f>
        <v>2</v>
      </c>
      <c r="S388" s="499">
        <f>SUM(Daman:Diu!S388)</f>
        <v>64.828000000000003</v>
      </c>
      <c r="T388" s="473">
        <f>SUM(Daman:Diu!T388)</f>
        <v>0</v>
      </c>
      <c r="U388" s="501">
        <f>SUM(Daman:Diu!U388)</f>
        <v>9.1</v>
      </c>
      <c r="V388" s="473">
        <f>SUM(Daman:Diu!V388)</f>
        <v>0</v>
      </c>
      <c r="W388" s="501">
        <f>SUM(Daman:Diu!W388)</f>
        <v>0</v>
      </c>
      <c r="X388" s="506"/>
      <c r="Y388" s="473">
        <f>SUM(Daman:Diu!Y388)</f>
        <v>0</v>
      </c>
      <c r="Z388" s="501">
        <f>SUM(Daman:Diu!Z388)</f>
        <v>55.73</v>
      </c>
      <c r="AA388" s="473">
        <f>SUM(Daman:Diu!AA388)</f>
        <v>0</v>
      </c>
      <c r="AB388" s="501">
        <f>SUM(Daman:Diu!AB388)</f>
        <v>64.83</v>
      </c>
      <c r="AC388" s="473" t="s">
        <v>319</v>
      </c>
      <c r="AD388" s="504">
        <f>SUM(Daman:Diu!AB388)</f>
        <v>64.83</v>
      </c>
      <c r="AE388" s="504">
        <f t="shared" si="53"/>
        <v>64.83</v>
      </c>
      <c r="AF388" s="504">
        <f t="shared" si="54"/>
        <v>0</v>
      </c>
    </row>
    <row r="389" spans="1:32">
      <c r="A389" s="32"/>
      <c r="B389" s="8" t="s">
        <v>267</v>
      </c>
      <c r="C389" s="493">
        <f>SUM(Daman:Diu!C389)</f>
        <v>0</v>
      </c>
      <c r="D389" s="20">
        <f>SUM(Daman:Diu!D389)</f>
        <v>0</v>
      </c>
      <c r="E389" s="493">
        <f>SUM(Daman:Diu!E389)</f>
        <v>0</v>
      </c>
      <c r="F389" s="20">
        <f>SUM(Daman:Diu!F389)</f>
        <v>0</v>
      </c>
      <c r="G389" s="3" t="e">
        <f t="shared" si="51"/>
        <v>#DIV/0!</v>
      </c>
      <c r="H389" s="262" t="e">
        <f t="shared" si="51"/>
        <v>#DIV/0!</v>
      </c>
      <c r="I389" s="4">
        <f>SUM(Daman:Diu!I389)</f>
        <v>0</v>
      </c>
      <c r="J389" s="20">
        <f>SUM(Daman:Diu!J389)</f>
        <v>0</v>
      </c>
      <c r="K389" s="4">
        <f>SUM(Daman:Diu!K389)</f>
        <v>0</v>
      </c>
      <c r="L389" s="238">
        <f>SUM(Daman:Diu!L389)</f>
        <v>0</v>
      </c>
      <c r="M389" s="4">
        <f>SUM(Daman:Diu!M389)</f>
        <v>0</v>
      </c>
      <c r="N389" s="238">
        <f>SUM(Daman:Diu!N389)</f>
        <v>0</v>
      </c>
      <c r="O389" s="383"/>
      <c r="P389" s="195">
        <f>SUM(Daman:Diu!P389)</f>
        <v>0</v>
      </c>
      <c r="Q389" s="262">
        <f>SUM(Daman:Diu!Q389)</f>
        <v>0</v>
      </c>
      <c r="R389" s="5">
        <f>SUM(Daman:Diu!R389)</f>
        <v>0</v>
      </c>
      <c r="S389" s="20">
        <f>SUM(Daman:Diu!S389)</f>
        <v>0</v>
      </c>
      <c r="T389" s="4">
        <f>SUM(Daman:Diu!T389)</f>
        <v>0</v>
      </c>
      <c r="U389" s="238">
        <f>SUM(Daman:Diu!U389)</f>
        <v>0</v>
      </c>
      <c r="V389" s="4">
        <f>SUM(Daman:Diu!V389)</f>
        <v>0</v>
      </c>
      <c r="W389" s="238">
        <f>SUM(Daman:Diu!W389)</f>
        <v>0</v>
      </c>
      <c r="X389" s="383"/>
      <c r="Y389" s="4">
        <f>SUM(Daman:Diu!Y389)</f>
        <v>0</v>
      </c>
      <c r="Z389" s="238">
        <f>SUM(Daman:Diu!Z389)</f>
        <v>0</v>
      </c>
      <c r="AA389" s="4">
        <f>SUM(Daman:Diu!AA389)</f>
        <v>0</v>
      </c>
      <c r="AB389" s="238">
        <f>SUM(Daman:Diu!AB389)</f>
        <v>0</v>
      </c>
      <c r="AC389" s="8"/>
      <c r="AD389" s="495">
        <f>SUM(Daman:Diu!AB389)</f>
        <v>0</v>
      </c>
      <c r="AE389" s="504">
        <f t="shared" si="53"/>
        <v>0</v>
      </c>
      <c r="AF389" s="504">
        <f t="shared" si="54"/>
        <v>0</v>
      </c>
    </row>
    <row r="390" spans="1:32">
      <c r="A390" s="32"/>
      <c r="B390" s="4" t="s">
        <v>268</v>
      </c>
      <c r="C390" s="493">
        <f>SUM(Daman:Diu!C390)</f>
        <v>0</v>
      </c>
      <c r="D390" s="20">
        <f>SUM(Daman:Diu!D390)</f>
        <v>0</v>
      </c>
      <c r="E390" s="493">
        <f>SUM(Daman:Diu!E390)</f>
        <v>0</v>
      </c>
      <c r="F390" s="20">
        <f>SUM(Daman:Diu!F390)</f>
        <v>0</v>
      </c>
      <c r="G390" s="3" t="e">
        <f t="shared" si="51"/>
        <v>#DIV/0!</v>
      </c>
      <c r="H390" s="262" t="e">
        <f t="shared" si="51"/>
        <v>#DIV/0!</v>
      </c>
      <c r="I390" s="4">
        <f>SUM(Daman:Diu!I390)</f>
        <v>0</v>
      </c>
      <c r="J390" s="20">
        <f>SUM(Daman:Diu!J390)</f>
        <v>0</v>
      </c>
      <c r="K390" s="4">
        <f>SUM(Daman:Diu!K390)</f>
        <v>0</v>
      </c>
      <c r="L390" s="238">
        <f>SUM(Daman:Diu!L390)</f>
        <v>0</v>
      </c>
      <c r="M390" s="4">
        <f>SUM(Daman:Diu!M390)</f>
        <v>0</v>
      </c>
      <c r="N390" s="238">
        <f>SUM(Daman:Diu!N390)</f>
        <v>0</v>
      </c>
      <c r="O390" s="382"/>
      <c r="P390" s="195">
        <f>SUM(Daman:Diu!P390)</f>
        <v>0</v>
      </c>
      <c r="Q390" s="262">
        <f>SUM(Daman:Diu!Q390)</f>
        <v>0</v>
      </c>
      <c r="R390" s="5">
        <f>SUM(Daman:Diu!R390)</f>
        <v>0</v>
      </c>
      <c r="S390" s="20">
        <f>SUM(Daman:Diu!S390)</f>
        <v>0</v>
      </c>
      <c r="T390" s="4">
        <f>SUM(Daman:Diu!T390)</f>
        <v>0</v>
      </c>
      <c r="U390" s="238">
        <f>SUM(Daman:Diu!U390)</f>
        <v>0</v>
      </c>
      <c r="V390" s="4">
        <f>SUM(Daman:Diu!V390)</f>
        <v>0</v>
      </c>
      <c r="W390" s="238">
        <f>SUM(Daman:Diu!W390)</f>
        <v>0</v>
      </c>
      <c r="X390" s="382"/>
      <c r="Y390" s="4">
        <f>SUM(Daman:Diu!Y390)</f>
        <v>0</v>
      </c>
      <c r="Z390" s="238">
        <f>SUM(Daman:Diu!Z390)</f>
        <v>0</v>
      </c>
      <c r="AA390" s="4">
        <f>SUM(Daman:Diu!AA390)</f>
        <v>0</v>
      </c>
      <c r="AB390" s="238">
        <f>SUM(Daman:Diu!AB390)</f>
        <v>0</v>
      </c>
      <c r="AC390" s="4"/>
      <c r="AD390" s="495">
        <f>SUM(Daman:Diu!AB390)</f>
        <v>0</v>
      </c>
      <c r="AE390" s="504">
        <f t="shared" si="53"/>
        <v>0</v>
      </c>
      <c r="AF390" s="504">
        <f t="shared" si="54"/>
        <v>0</v>
      </c>
    </row>
    <row r="391" spans="1:32" s="278" customFormat="1">
      <c r="A391" s="270"/>
      <c r="B391" s="306" t="s">
        <v>109</v>
      </c>
      <c r="C391" s="493">
        <f>SUM(Daman:Diu!C391)</f>
        <v>2</v>
      </c>
      <c r="D391" s="20">
        <f>SUM(Daman:Diu!D391)</f>
        <v>44.65</v>
      </c>
      <c r="E391" s="493">
        <f>SUM(Daman:Diu!E391)</f>
        <v>2</v>
      </c>
      <c r="F391" s="20">
        <f>SUM(Daman:Diu!F391)</f>
        <v>35.549999999999997</v>
      </c>
      <c r="G391" s="323">
        <f t="shared" si="51"/>
        <v>100</v>
      </c>
      <c r="H391" s="270">
        <f t="shared" si="51"/>
        <v>79.619260918253076</v>
      </c>
      <c r="I391" s="274">
        <f>SUM(Daman:Diu!I391)</f>
        <v>0</v>
      </c>
      <c r="J391" s="273">
        <f>SUM(Daman:Diu!J391)</f>
        <v>9.0999999999999979</v>
      </c>
      <c r="K391" s="274">
        <f>SUM(Daman:Diu!K391)</f>
        <v>0</v>
      </c>
      <c r="L391" s="275">
        <f>SUM(Daman:Diu!L391)</f>
        <v>9.1</v>
      </c>
      <c r="M391" s="274">
        <f>SUM(Daman:Diu!M391)</f>
        <v>0</v>
      </c>
      <c r="N391" s="275">
        <f>SUM(Daman:Diu!N391)</f>
        <v>0</v>
      </c>
      <c r="O391" s="392"/>
      <c r="P391" s="277">
        <f>SUM(Daman:Diu!P391)</f>
        <v>2</v>
      </c>
      <c r="Q391" s="270">
        <f>SUM(Daman:Diu!Q391)</f>
        <v>55.727999999999994</v>
      </c>
      <c r="R391" s="272">
        <f>SUM(Daman:Diu!R391)</f>
        <v>2</v>
      </c>
      <c r="S391" s="273">
        <f>SUM(Daman:Diu!S391)</f>
        <v>64.828000000000003</v>
      </c>
      <c r="T391" s="274">
        <f>SUM(Daman:Diu!T391)</f>
        <v>0</v>
      </c>
      <c r="U391" s="275">
        <f>SUM(Daman:Diu!U391)</f>
        <v>9.1</v>
      </c>
      <c r="V391" s="274">
        <f>SUM(Daman:Diu!V391)</f>
        <v>0</v>
      </c>
      <c r="W391" s="275">
        <f>SUM(Daman:Diu!W391)</f>
        <v>0</v>
      </c>
      <c r="X391" s="392"/>
      <c r="Y391" s="274">
        <f>SUM(Daman:Diu!Y391)</f>
        <v>0</v>
      </c>
      <c r="Z391" s="275">
        <f>SUM(Daman:Diu!Z391)</f>
        <v>55.73</v>
      </c>
      <c r="AA391" s="274">
        <f>SUM(Daman:Diu!AA391)</f>
        <v>0</v>
      </c>
      <c r="AB391" s="275">
        <f>SUM(Daman:Diu!AB391)</f>
        <v>64.83</v>
      </c>
      <c r="AC391" s="306"/>
      <c r="AD391" s="495">
        <f>SUM(Daman:Diu!AB391)</f>
        <v>64.83</v>
      </c>
      <c r="AE391" s="504">
        <f t="shared" si="53"/>
        <v>64.83</v>
      </c>
      <c r="AF391" s="504">
        <f t="shared" si="54"/>
        <v>0</v>
      </c>
    </row>
    <row r="392" spans="1:32" ht="42.75">
      <c r="A392" s="32">
        <v>24.02</v>
      </c>
      <c r="B392" s="4" t="s">
        <v>269</v>
      </c>
      <c r="C392" s="493">
        <f>SUM(Daman:Diu!C392)</f>
        <v>0</v>
      </c>
      <c r="D392" s="20">
        <f>SUM(Daman:Diu!D392)</f>
        <v>0</v>
      </c>
      <c r="E392" s="493">
        <f>SUM(Daman:Diu!E392)</f>
        <v>0</v>
      </c>
      <c r="F392" s="20">
        <f>SUM(Daman:Diu!F392)</f>
        <v>0</v>
      </c>
      <c r="G392" s="3"/>
      <c r="H392" s="262"/>
      <c r="I392" s="4">
        <f>SUM(Daman:Diu!I392)</f>
        <v>0</v>
      </c>
      <c r="J392" s="20">
        <f>SUM(Daman:Diu!J392)</f>
        <v>0</v>
      </c>
      <c r="K392" s="4">
        <f>SUM(Daman:Diu!K392)</f>
        <v>0</v>
      </c>
      <c r="L392" s="238">
        <f>SUM(Daman:Diu!L392)</f>
        <v>0</v>
      </c>
      <c r="M392" s="4">
        <f>SUM(Daman:Diu!M392)</f>
        <v>0</v>
      </c>
      <c r="N392" s="238">
        <f>SUM(Daman:Diu!N392)</f>
        <v>0</v>
      </c>
      <c r="O392" s="382"/>
      <c r="P392" s="195">
        <f>SUM(Daman:Diu!P392)</f>
        <v>0</v>
      </c>
      <c r="Q392" s="262">
        <f>SUM(Daman:Diu!Q392)</f>
        <v>0</v>
      </c>
      <c r="R392" s="5">
        <f>SUM(Daman:Diu!R392)</f>
        <v>0</v>
      </c>
      <c r="S392" s="20">
        <f>SUM(Daman:Diu!S392)</f>
        <v>0</v>
      </c>
      <c r="T392" s="4">
        <f>SUM(Daman:Diu!T392)</f>
        <v>0</v>
      </c>
      <c r="U392" s="238">
        <f>SUM(Daman:Diu!U392)</f>
        <v>0</v>
      </c>
      <c r="V392" s="4">
        <f>SUM(Daman:Diu!V392)</f>
        <v>0</v>
      </c>
      <c r="W392" s="238">
        <f>SUM(Daman:Diu!W392)</f>
        <v>0</v>
      </c>
      <c r="X392" s="382"/>
      <c r="Y392" s="4">
        <f>SUM(Daman:Diu!Y392)</f>
        <v>0</v>
      </c>
      <c r="Z392" s="238">
        <f>SUM(Daman:Diu!Z392)</f>
        <v>0</v>
      </c>
      <c r="AA392" s="4">
        <f>SUM(Daman:Diu!AA392)</f>
        <v>0</v>
      </c>
      <c r="AB392" s="238">
        <f>SUM(Daman:Diu!AB392)</f>
        <v>0</v>
      </c>
      <c r="AC392" s="4"/>
      <c r="AD392" s="495">
        <f>SUM(Daman:Diu!AB392)</f>
        <v>0</v>
      </c>
      <c r="AE392" s="504">
        <f t="shared" si="53"/>
        <v>0</v>
      </c>
      <c r="AF392" s="504">
        <f t="shared" si="54"/>
        <v>0</v>
      </c>
    </row>
    <row r="393" spans="1:32" s="505" customFormat="1">
      <c r="A393" s="497"/>
      <c r="B393" s="473" t="s">
        <v>127</v>
      </c>
      <c r="C393" s="498">
        <f>SUM(Daman:Diu!C393)</f>
        <v>3496</v>
      </c>
      <c r="D393" s="499">
        <f>SUM(Daman:Diu!D393)</f>
        <v>2.2314967999999999</v>
      </c>
      <c r="E393" s="498">
        <f>SUM(Daman:Diu!E393)</f>
        <v>3496</v>
      </c>
      <c r="F393" s="499">
        <f>SUM(Daman:Diu!F393)</f>
        <v>2.2314967999999999</v>
      </c>
      <c r="G393" s="500">
        <f t="shared" si="51"/>
        <v>100</v>
      </c>
      <c r="H393" s="497">
        <f t="shared" si="51"/>
        <v>100</v>
      </c>
      <c r="I393" s="473">
        <f>SUM(Daman:Diu!I393)</f>
        <v>0</v>
      </c>
      <c r="J393" s="499">
        <f>SUM(Daman:Diu!J393)</f>
        <v>0</v>
      </c>
      <c r="K393" s="473">
        <f>SUM(Daman:Diu!K393)</f>
        <v>0</v>
      </c>
      <c r="L393" s="501">
        <f>SUM(Daman:Diu!L393)</f>
        <v>0</v>
      </c>
      <c r="M393" s="473">
        <f>SUM(Daman:Diu!M393)</f>
        <v>0</v>
      </c>
      <c r="N393" s="501">
        <f>SUM(Daman:Diu!N393)</f>
        <v>0</v>
      </c>
      <c r="O393" s="506"/>
      <c r="P393" s="503">
        <f>SUM(Daman:Diu!P393)</f>
        <v>3268</v>
      </c>
      <c r="Q393" s="497">
        <f>SUM(Daman:Diu!Q393)</f>
        <v>3.77</v>
      </c>
      <c r="R393" s="498">
        <f>SUM(Daman:Diu!R393)</f>
        <v>3268</v>
      </c>
      <c r="S393" s="499">
        <f>SUM(Daman:Diu!S393)</f>
        <v>3.77</v>
      </c>
      <c r="T393" s="473">
        <f>SUM(Daman:Diu!T393)</f>
        <v>0</v>
      </c>
      <c r="U393" s="501">
        <f>SUM(Daman:Diu!U393)</f>
        <v>0</v>
      </c>
      <c r="V393" s="473">
        <f>SUM(Daman:Diu!V393)</f>
        <v>0</v>
      </c>
      <c r="W393" s="501">
        <f>SUM(Daman:Diu!W393)</f>
        <v>0</v>
      </c>
      <c r="X393" s="506"/>
      <c r="Y393" s="473">
        <f>SUM(Daman:Diu!Y393)</f>
        <v>3268</v>
      </c>
      <c r="Z393" s="501">
        <f>SUM(Daman:Diu!Z393)</f>
        <v>3.77</v>
      </c>
      <c r="AA393" s="473">
        <f>SUM(Daman:Diu!AA393)</f>
        <v>3268</v>
      </c>
      <c r="AB393" s="501">
        <f>SUM(Daman:Diu!AB393)</f>
        <v>3.77</v>
      </c>
      <c r="AC393" s="591" t="s">
        <v>317</v>
      </c>
      <c r="AD393" s="504">
        <f>SUM(Daman:Diu!AB393)</f>
        <v>3.77</v>
      </c>
      <c r="AE393" s="504">
        <f t="shared" si="53"/>
        <v>3.77</v>
      </c>
      <c r="AF393" s="504">
        <f t="shared" si="54"/>
        <v>0</v>
      </c>
    </row>
    <row r="394" spans="1:32" s="505" customFormat="1">
      <c r="A394" s="497"/>
      <c r="B394" s="473" t="s">
        <v>175</v>
      </c>
      <c r="C394" s="498">
        <f>SUM(Daman:Diu!C394)</f>
        <v>5775</v>
      </c>
      <c r="D394" s="499">
        <f>SUM(Daman:Diu!D394)</f>
        <v>6.7579049999999992</v>
      </c>
      <c r="E394" s="498">
        <f>SUM(Daman:Diu!E394)</f>
        <v>5775</v>
      </c>
      <c r="F394" s="499">
        <f>SUM(Daman:Diu!F394)</f>
        <v>6.7579049999999992</v>
      </c>
      <c r="G394" s="500">
        <f t="shared" si="51"/>
        <v>100</v>
      </c>
      <c r="H394" s="497">
        <f t="shared" si="51"/>
        <v>100</v>
      </c>
      <c r="I394" s="473">
        <f>SUM(Daman:Diu!I394)</f>
        <v>0</v>
      </c>
      <c r="J394" s="499">
        <f>SUM(Daman:Diu!J394)</f>
        <v>0</v>
      </c>
      <c r="K394" s="473">
        <f>SUM(Daman:Diu!K394)</f>
        <v>0</v>
      </c>
      <c r="L394" s="501">
        <f>SUM(Daman:Diu!L394)</f>
        <v>0</v>
      </c>
      <c r="M394" s="473">
        <f>SUM(Daman:Diu!M394)</f>
        <v>0</v>
      </c>
      <c r="N394" s="501">
        <f>SUM(Daman:Diu!N394)</f>
        <v>0</v>
      </c>
      <c r="O394" s="506"/>
      <c r="P394" s="503">
        <f>SUM(Daman:Diu!P394)</f>
        <v>5599</v>
      </c>
      <c r="Q394" s="497">
        <f>SUM(Daman:Diu!Q394)</f>
        <v>7.64</v>
      </c>
      <c r="R394" s="498">
        <f>SUM(Daman:Diu!R394)</f>
        <v>5599</v>
      </c>
      <c r="S394" s="499">
        <f>SUM(Daman:Diu!S394)</f>
        <v>7.64</v>
      </c>
      <c r="T394" s="473">
        <f>SUM(Daman:Diu!T394)</f>
        <v>0</v>
      </c>
      <c r="U394" s="501">
        <f>SUM(Daman:Diu!U394)</f>
        <v>0</v>
      </c>
      <c r="V394" s="473">
        <f>SUM(Daman:Diu!V394)</f>
        <v>0</v>
      </c>
      <c r="W394" s="501">
        <f>SUM(Daman:Diu!W394)</f>
        <v>0</v>
      </c>
      <c r="X394" s="506"/>
      <c r="Y394" s="473">
        <f>SUM(Daman:Diu!Y394)</f>
        <v>5599</v>
      </c>
      <c r="Z394" s="501">
        <f>SUM(Daman:Diu!Z394)</f>
        <v>7.64</v>
      </c>
      <c r="AA394" s="473">
        <f>SUM(Daman:Diu!AA394)</f>
        <v>5599</v>
      </c>
      <c r="AB394" s="501">
        <f>SUM(Daman:Diu!AB394)</f>
        <v>7.64</v>
      </c>
      <c r="AC394" s="592"/>
      <c r="AD394" s="504">
        <f>SUM(Daman:Diu!AB394)</f>
        <v>7.64</v>
      </c>
      <c r="AE394" s="504">
        <f t="shared" si="53"/>
        <v>7.64</v>
      </c>
      <c r="AF394" s="504">
        <f t="shared" si="54"/>
        <v>0</v>
      </c>
    </row>
    <row r="395" spans="1:32" s="505" customFormat="1">
      <c r="A395" s="497"/>
      <c r="B395" s="473" t="s">
        <v>176</v>
      </c>
      <c r="C395" s="498">
        <f>SUM(Daman:Diu!C395)</f>
        <v>5418</v>
      </c>
      <c r="D395" s="499">
        <f>SUM(Daman:Diu!D395)</f>
        <v>7.4925522000000004</v>
      </c>
      <c r="E395" s="498">
        <f>SUM(Daman:Diu!E395)</f>
        <v>5418</v>
      </c>
      <c r="F395" s="499">
        <f>SUM(Daman:Diu!F395)</f>
        <v>7.4925522000000004</v>
      </c>
      <c r="G395" s="500">
        <f t="shared" si="51"/>
        <v>100</v>
      </c>
      <c r="H395" s="497">
        <f t="shared" si="51"/>
        <v>100</v>
      </c>
      <c r="I395" s="473">
        <f>SUM(Daman:Diu!I395)</f>
        <v>0</v>
      </c>
      <c r="J395" s="499">
        <f>SUM(Daman:Diu!J395)</f>
        <v>0</v>
      </c>
      <c r="K395" s="473">
        <f>SUM(Daman:Diu!K395)</f>
        <v>0</v>
      </c>
      <c r="L395" s="501">
        <f>SUM(Daman:Diu!L395)</f>
        <v>0</v>
      </c>
      <c r="M395" s="473">
        <f>SUM(Daman:Diu!M395)</f>
        <v>0</v>
      </c>
      <c r="N395" s="501">
        <f>SUM(Daman:Diu!N395)</f>
        <v>0</v>
      </c>
      <c r="O395" s="506"/>
      <c r="P395" s="503">
        <f>SUM(Daman:Diu!P395)</f>
        <v>5454</v>
      </c>
      <c r="Q395" s="497">
        <f>SUM(Daman:Diu!Q395)</f>
        <v>7.1999999999999993</v>
      </c>
      <c r="R395" s="498">
        <f>SUM(Daman:Diu!R395)</f>
        <v>5454</v>
      </c>
      <c r="S395" s="499">
        <f>SUM(Daman:Diu!S395)</f>
        <v>7.1999999999999993</v>
      </c>
      <c r="T395" s="473">
        <f>SUM(Daman:Diu!T395)</f>
        <v>0</v>
      </c>
      <c r="U395" s="501">
        <f>SUM(Daman:Diu!U395)</f>
        <v>0</v>
      </c>
      <c r="V395" s="473">
        <f>SUM(Daman:Diu!V395)</f>
        <v>0</v>
      </c>
      <c r="W395" s="501">
        <f>SUM(Daman:Diu!W395)</f>
        <v>0</v>
      </c>
      <c r="X395" s="506"/>
      <c r="Y395" s="473">
        <f>SUM(Daman:Diu!Y395)</f>
        <v>5454</v>
      </c>
      <c r="Z395" s="501">
        <f>SUM(Daman:Diu!Z395)</f>
        <v>6.9</v>
      </c>
      <c r="AA395" s="473">
        <f>SUM(Daman:Diu!AA395)</f>
        <v>5454</v>
      </c>
      <c r="AB395" s="501">
        <f>SUM(Daman:Diu!AB395)</f>
        <v>6.9</v>
      </c>
      <c r="AC395" s="592"/>
      <c r="AD395" s="504">
        <f>SUM(Daman:Diu!AB395)</f>
        <v>6.9</v>
      </c>
      <c r="AE395" s="504">
        <f t="shared" si="53"/>
        <v>6.9</v>
      </c>
      <c r="AF395" s="504">
        <f t="shared" si="54"/>
        <v>0</v>
      </c>
    </row>
    <row r="396" spans="1:32" s="505" customFormat="1">
      <c r="A396" s="497">
        <v>24.03</v>
      </c>
      <c r="B396" s="473" t="s">
        <v>270</v>
      </c>
      <c r="C396" s="498">
        <f>SUM(Daman:Diu!C396)</f>
        <v>0</v>
      </c>
      <c r="D396" s="499">
        <f>SUM(Daman:Diu!D396)</f>
        <v>3</v>
      </c>
      <c r="E396" s="498">
        <f>SUM(Daman:Diu!E396)</f>
        <v>0</v>
      </c>
      <c r="F396" s="499">
        <f>SUM(Daman:Diu!F396)</f>
        <v>3</v>
      </c>
      <c r="G396" s="500" t="e">
        <f t="shared" si="51"/>
        <v>#DIV/0!</v>
      </c>
      <c r="H396" s="497">
        <f t="shared" si="51"/>
        <v>100</v>
      </c>
      <c r="I396" s="473">
        <f>SUM(Daman:Diu!I396)</f>
        <v>0</v>
      </c>
      <c r="J396" s="499">
        <f>SUM(Daman:Diu!J396)</f>
        <v>0</v>
      </c>
      <c r="K396" s="473">
        <f>SUM(Daman:Diu!K396)</f>
        <v>0</v>
      </c>
      <c r="L396" s="501">
        <f>SUM(Daman:Diu!L396)</f>
        <v>0</v>
      </c>
      <c r="M396" s="473">
        <f>SUM(Daman:Diu!M396)</f>
        <v>0</v>
      </c>
      <c r="N396" s="501">
        <f>SUM(Daman:Diu!N396)</f>
        <v>0</v>
      </c>
      <c r="O396" s="506"/>
      <c r="P396" s="503">
        <f>SUM(Daman:Diu!P396)</f>
        <v>500</v>
      </c>
      <c r="Q396" s="497">
        <f>SUM(Daman:Diu!Q396)</f>
        <v>13.021999999999998</v>
      </c>
      <c r="R396" s="498">
        <f>SUM(Daman:Diu!R396)</f>
        <v>500</v>
      </c>
      <c r="S396" s="499">
        <f>SUM(Daman:Diu!S396)</f>
        <v>13.021999999999998</v>
      </c>
      <c r="T396" s="473">
        <f>SUM(Daman:Diu!T396)</f>
        <v>0</v>
      </c>
      <c r="U396" s="501">
        <f>SUM(Daman:Diu!U396)</f>
        <v>0</v>
      </c>
      <c r="V396" s="473">
        <f>SUM(Daman:Diu!V396)</f>
        <v>0</v>
      </c>
      <c r="W396" s="501">
        <f>SUM(Daman:Diu!W396)</f>
        <v>0</v>
      </c>
      <c r="X396" s="506"/>
      <c r="Y396" s="473">
        <f>SUM(Daman:Diu!Y396)</f>
        <v>0</v>
      </c>
      <c r="Z396" s="501">
        <f>SUM(Daman:Diu!Z396)</f>
        <v>5</v>
      </c>
      <c r="AA396" s="473">
        <f>SUM(Daman:Diu!AA396)</f>
        <v>0</v>
      </c>
      <c r="AB396" s="501">
        <f>SUM(Daman:Diu!AB396)</f>
        <v>5</v>
      </c>
      <c r="AC396" s="593"/>
      <c r="AD396" s="504">
        <f>SUM(Daman:Diu!AB396)</f>
        <v>5</v>
      </c>
      <c r="AE396" s="504">
        <f t="shared" si="53"/>
        <v>5</v>
      </c>
      <c r="AF396" s="504">
        <f t="shared" si="54"/>
        <v>0</v>
      </c>
    </row>
    <row r="397" spans="1:32" s="278" customFormat="1">
      <c r="A397" s="270"/>
      <c r="B397" s="306" t="s">
        <v>109</v>
      </c>
      <c r="C397" s="493">
        <f>SUM(Daman:Diu!C397)</f>
        <v>14689</v>
      </c>
      <c r="D397" s="20">
        <f>SUM(Daman:Diu!D397)</f>
        <v>19.481954000000002</v>
      </c>
      <c r="E397" s="493">
        <f>SUM(Daman:Diu!E397)</f>
        <v>14689</v>
      </c>
      <c r="F397" s="20">
        <f>SUM(Daman:Diu!F397)</f>
        <v>19.481954000000002</v>
      </c>
      <c r="G397" s="323">
        <f t="shared" si="51"/>
        <v>100.00000000000001</v>
      </c>
      <c r="H397" s="270">
        <f t="shared" si="51"/>
        <v>100</v>
      </c>
      <c r="I397" s="274">
        <f>SUM(Daman:Diu!I397)</f>
        <v>0</v>
      </c>
      <c r="J397" s="273">
        <f>SUM(Daman:Diu!J397)</f>
        <v>0</v>
      </c>
      <c r="K397" s="274">
        <f>SUM(Daman:Diu!K397)</f>
        <v>0</v>
      </c>
      <c r="L397" s="275">
        <f>SUM(Daman:Diu!L397)</f>
        <v>0</v>
      </c>
      <c r="M397" s="274">
        <f>SUM(Daman:Diu!M397)</f>
        <v>0</v>
      </c>
      <c r="N397" s="275">
        <f>SUM(Daman:Diu!N397)</f>
        <v>0</v>
      </c>
      <c r="O397" s="392"/>
      <c r="P397" s="277">
        <f>SUM(Daman:Diu!P397)</f>
        <v>14821</v>
      </c>
      <c r="Q397" s="270">
        <f>SUM(Daman:Diu!Q397)</f>
        <v>31.632000000000001</v>
      </c>
      <c r="R397" s="272">
        <f>SUM(Daman:Diu!R397)</f>
        <v>14821</v>
      </c>
      <c r="S397" s="273">
        <f>SUM(Daman:Diu!S397)</f>
        <v>31.632000000000001</v>
      </c>
      <c r="T397" s="274">
        <f>SUM(Daman:Diu!T397)</f>
        <v>0</v>
      </c>
      <c r="U397" s="275">
        <f>SUM(Daman:Diu!U397)</f>
        <v>0</v>
      </c>
      <c r="V397" s="274">
        <f>SUM(Daman:Diu!V397)</f>
        <v>0</v>
      </c>
      <c r="W397" s="275">
        <f>SUM(Daman:Diu!W397)</f>
        <v>0</v>
      </c>
      <c r="X397" s="392"/>
      <c r="Y397" s="274">
        <f>SUM(Daman:Diu!Y397)</f>
        <v>14321</v>
      </c>
      <c r="Z397" s="275">
        <f>SUM(Daman:Diu!Z397)</f>
        <v>23.310000000000002</v>
      </c>
      <c r="AA397" s="274">
        <f>SUM(Daman:Diu!AA397)</f>
        <v>14321</v>
      </c>
      <c r="AB397" s="275">
        <f>SUM(Daman:Diu!AB397)</f>
        <v>23.310000000000002</v>
      </c>
      <c r="AC397" s="306"/>
      <c r="AD397" s="495">
        <f>SUM(Daman:Diu!AB397)</f>
        <v>23.310000000000002</v>
      </c>
      <c r="AE397" s="504">
        <f t="shared" si="53"/>
        <v>23.310000000000002</v>
      </c>
      <c r="AF397" s="504">
        <f t="shared" si="54"/>
        <v>0</v>
      </c>
    </row>
    <row r="398" spans="1:32" s="278" customFormat="1">
      <c r="A398" s="270"/>
      <c r="B398" s="306" t="s">
        <v>271</v>
      </c>
      <c r="C398" s="493">
        <f>SUM(Daman:Diu!C398)</f>
        <v>39188</v>
      </c>
      <c r="D398" s="20">
        <f>SUM(Daman:Diu!D398)</f>
        <v>807.56345399999987</v>
      </c>
      <c r="E398" s="493">
        <f>SUM(Daman:Diu!E398)</f>
        <v>32099</v>
      </c>
      <c r="F398" s="20">
        <f>SUM(Daman:Diu!F398)</f>
        <v>240.680454</v>
      </c>
      <c r="G398" s="323">
        <f t="shared" si="51"/>
        <v>81.910278656731649</v>
      </c>
      <c r="H398" s="270">
        <f t="shared" si="51"/>
        <v>29.803287012044507</v>
      </c>
      <c r="I398" s="274">
        <f>SUM(Daman:Diu!I398)</f>
        <v>7089</v>
      </c>
      <c r="J398" s="273">
        <f>SUM(Daman:Diu!J398)</f>
        <v>566.88300000000004</v>
      </c>
      <c r="K398" s="274">
        <f>SUM(Daman:Diu!K398)</f>
        <v>6461</v>
      </c>
      <c r="L398" s="275">
        <f>SUM(Daman:Diu!L398)</f>
        <v>391.334</v>
      </c>
      <c r="M398" s="274">
        <f>SUM(Daman:Diu!M398)</f>
        <v>0</v>
      </c>
      <c r="N398" s="275">
        <f>SUM(Daman:Diu!N398)</f>
        <v>0</v>
      </c>
      <c r="O398" s="392"/>
      <c r="P398" s="277">
        <f>SUM(Daman:Diu!P398)</f>
        <v>40738</v>
      </c>
      <c r="Q398" s="270">
        <f>SUM(Daman:Diu!Q398)</f>
        <v>902.29859999999996</v>
      </c>
      <c r="R398" s="272">
        <f>SUM(Daman:Diu!R398)</f>
        <v>40752</v>
      </c>
      <c r="S398" s="273">
        <f>SUM(Daman:Diu!S398)</f>
        <v>1293.6325999999999</v>
      </c>
      <c r="T398" s="274">
        <f>SUM(Daman:Diu!T398)</f>
        <v>6276</v>
      </c>
      <c r="U398" s="275">
        <f>SUM(Daman:Diu!U398)</f>
        <v>383.334</v>
      </c>
      <c r="V398" s="274">
        <f>SUM(Daman:Diu!V398)</f>
        <v>0</v>
      </c>
      <c r="W398" s="275">
        <f>SUM(Daman:Diu!W398)</f>
        <v>0</v>
      </c>
      <c r="X398" s="392"/>
      <c r="Y398" s="274">
        <f>SUM(Daman:Diu!Y398)</f>
        <v>39537</v>
      </c>
      <c r="Z398" s="275">
        <f>SUM(Daman:Diu!Z398)</f>
        <v>843.08879999999999</v>
      </c>
      <c r="AA398" s="274">
        <f>SUM(Daman:Diu!AA398)</f>
        <v>39537</v>
      </c>
      <c r="AB398" s="275">
        <f>SUM(Daman:Diu!AB398)</f>
        <v>1226.4227999999998</v>
      </c>
      <c r="AC398" s="306"/>
      <c r="AD398" s="495">
        <f>SUM(Daman:Diu!AB398)</f>
        <v>1226.4227999999998</v>
      </c>
      <c r="AE398" s="504">
        <f t="shared" si="53"/>
        <v>1226.4228000000001</v>
      </c>
      <c r="AF398" s="504">
        <f t="shared" si="54"/>
        <v>0</v>
      </c>
    </row>
    <row r="399" spans="1:32">
      <c r="A399" s="29">
        <v>25</v>
      </c>
      <c r="B399" s="1" t="s">
        <v>272</v>
      </c>
      <c r="C399" s="2"/>
      <c r="D399" s="24"/>
      <c r="E399" s="1"/>
      <c r="F399" s="24"/>
      <c r="G399" s="240"/>
      <c r="H399" s="399"/>
      <c r="I399" s="1"/>
      <c r="J399" s="24"/>
      <c r="K399" s="1"/>
      <c r="L399" s="399"/>
      <c r="M399" s="1"/>
      <c r="N399" s="399"/>
      <c r="O399" s="378"/>
      <c r="P399" s="33"/>
      <c r="Q399" s="20"/>
      <c r="R399" s="5"/>
      <c r="S399" s="20"/>
      <c r="T399" s="1"/>
      <c r="U399" s="399"/>
      <c r="V399" s="1"/>
      <c r="W399" s="399"/>
      <c r="X399" s="378"/>
      <c r="Y399" s="1"/>
      <c r="Z399" s="399"/>
      <c r="AA399" s="1"/>
      <c r="AB399" s="399"/>
      <c r="AC399" s="1"/>
      <c r="AE399" s="504">
        <f t="shared" si="53"/>
        <v>0</v>
      </c>
      <c r="AF399" s="504">
        <f t="shared" si="54"/>
        <v>0</v>
      </c>
    </row>
    <row r="400" spans="1:32" s="505" customFormat="1" ht="28.5">
      <c r="A400" s="497">
        <v>25.01</v>
      </c>
      <c r="B400" s="473" t="s">
        <v>273</v>
      </c>
      <c r="C400" s="498">
        <v>1</v>
      </c>
      <c r="D400" s="499">
        <v>21.69</v>
      </c>
      <c r="E400" s="473">
        <v>1</v>
      </c>
      <c r="F400" s="499">
        <v>14.27</v>
      </c>
      <c r="G400" s="500">
        <f t="shared" ref="G400:G403" si="55">E400/C400%</f>
        <v>100</v>
      </c>
      <c r="H400" s="497">
        <f t="shared" ref="H400:H403" si="56">F400/D400%</f>
        <v>65.790686952512672</v>
      </c>
      <c r="I400" s="503">
        <f t="shared" ref="I400:I401" si="57">C400-E400</f>
        <v>0</v>
      </c>
      <c r="J400" s="499">
        <f t="shared" ref="J400:J401" si="58">D400-F400</f>
        <v>7.4200000000000017</v>
      </c>
      <c r="K400" s="473"/>
      <c r="L400" s="501">
        <v>0.72</v>
      </c>
      <c r="M400" s="473"/>
      <c r="N400" s="501"/>
      <c r="O400" s="506"/>
      <c r="P400" s="540">
        <v>1</v>
      </c>
      <c r="Q400" s="541">
        <v>24.86</v>
      </c>
      <c r="R400" s="542">
        <f>P400</f>
        <v>1</v>
      </c>
      <c r="S400" s="541">
        <f>L400+N400+Q400</f>
        <v>25.58</v>
      </c>
      <c r="T400" s="473"/>
      <c r="U400" s="501">
        <v>0.72</v>
      </c>
      <c r="V400" s="473"/>
      <c r="W400" s="501"/>
      <c r="X400" s="506"/>
      <c r="Y400" s="473"/>
      <c r="Z400" s="543">
        <v>24.14</v>
      </c>
      <c r="AA400" s="503"/>
      <c r="AB400" s="497">
        <f>U400+W400+Z400</f>
        <v>24.86</v>
      </c>
      <c r="AC400" s="473" t="s">
        <v>319</v>
      </c>
      <c r="AE400" s="504">
        <f t="shared" si="53"/>
        <v>24.86</v>
      </c>
      <c r="AF400" s="504">
        <f t="shared" si="54"/>
        <v>0</v>
      </c>
    </row>
    <row r="401" spans="1:32" s="505" customFormat="1" ht="28.5">
      <c r="A401" s="497">
        <v>25.02</v>
      </c>
      <c r="B401" s="473" t="s">
        <v>274</v>
      </c>
      <c r="C401" s="498">
        <v>0</v>
      </c>
      <c r="D401" s="499">
        <v>0</v>
      </c>
      <c r="E401" s="473"/>
      <c r="F401" s="499"/>
      <c r="G401" s="500" t="e">
        <f t="shared" si="55"/>
        <v>#DIV/0!</v>
      </c>
      <c r="H401" s="497" t="e">
        <f t="shared" si="56"/>
        <v>#DIV/0!</v>
      </c>
      <c r="I401" s="503">
        <f t="shared" si="57"/>
        <v>0</v>
      </c>
      <c r="J401" s="499">
        <f t="shared" si="58"/>
        <v>0</v>
      </c>
      <c r="K401" s="473"/>
      <c r="L401" s="501"/>
      <c r="M401" s="473"/>
      <c r="N401" s="501"/>
      <c r="O401" s="506"/>
      <c r="P401" s="540">
        <f>Daman!P401+Diu!P401</f>
        <v>0</v>
      </c>
      <c r="Q401" s="541">
        <v>8.5009999999999994</v>
      </c>
      <c r="R401" s="542">
        <f>P401</f>
        <v>0</v>
      </c>
      <c r="S401" s="541">
        <f>Q401</f>
        <v>8.5009999999999994</v>
      </c>
      <c r="T401" s="473"/>
      <c r="U401" s="501"/>
      <c r="V401" s="473"/>
      <c r="W401" s="501"/>
      <c r="X401" s="506"/>
      <c r="Y401" s="473"/>
      <c r="Z401" s="497">
        <v>0.69850000000000001</v>
      </c>
      <c r="AA401" s="503"/>
      <c r="AB401" s="497">
        <f>Z401</f>
        <v>0.69850000000000001</v>
      </c>
      <c r="AC401" s="473" t="s">
        <v>317</v>
      </c>
      <c r="AE401" s="504">
        <f t="shared" si="53"/>
        <v>0.69850000000000001</v>
      </c>
      <c r="AF401" s="504">
        <f t="shared" si="54"/>
        <v>0</v>
      </c>
    </row>
    <row r="402" spans="1:32" s="278" customFormat="1">
      <c r="A402" s="270"/>
      <c r="B402" s="306" t="s">
        <v>109</v>
      </c>
      <c r="C402" s="306">
        <f>SUM(C400:C401)</f>
        <v>1</v>
      </c>
      <c r="D402" s="354">
        <f>SUM(D400:D401)</f>
        <v>21.69</v>
      </c>
      <c r="E402" s="355">
        <f>SUM(E400:E401)</f>
        <v>1</v>
      </c>
      <c r="F402" s="354">
        <f>SUM(F400:F401)</f>
        <v>14.27</v>
      </c>
      <c r="G402" s="323">
        <f t="shared" si="55"/>
        <v>100</v>
      </c>
      <c r="H402" s="270">
        <f t="shared" si="56"/>
        <v>65.790686952512672</v>
      </c>
      <c r="I402" s="355">
        <f t="shared" ref="I402:N402" si="59">SUM(I400:I401)</f>
        <v>0</v>
      </c>
      <c r="J402" s="354">
        <f t="shared" si="59"/>
        <v>7.4200000000000017</v>
      </c>
      <c r="K402" s="355">
        <f t="shared" si="59"/>
        <v>0</v>
      </c>
      <c r="L402" s="354">
        <f t="shared" si="59"/>
        <v>0.72</v>
      </c>
      <c r="M402" s="355">
        <f t="shared" si="59"/>
        <v>0</v>
      </c>
      <c r="N402" s="354">
        <f t="shared" si="59"/>
        <v>0</v>
      </c>
      <c r="O402" s="392"/>
      <c r="P402" s="355">
        <f t="shared" ref="P402:W402" si="60">SUM(P400:P401)</f>
        <v>1</v>
      </c>
      <c r="Q402" s="354">
        <f t="shared" si="60"/>
        <v>33.360999999999997</v>
      </c>
      <c r="R402" s="306">
        <f t="shared" si="60"/>
        <v>1</v>
      </c>
      <c r="S402" s="354">
        <f t="shared" si="60"/>
        <v>34.080999999999996</v>
      </c>
      <c r="T402" s="355">
        <f t="shared" si="60"/>
        <v>0</v>
      </c>
      <c r="U402" s="354">
        <f t="shared" si="60"/>
        <v>0.72</v>
      </c>
      <c r="V402" s="355">
        <f t="shared" si="60"/>
        <v>0</v>
      </c>
      <c r="W402" s="354">
        <f t="shared" si="60"/>
        <v>0</v>
      </c>
      <c r="X402" s="392"/>
      <c r="Y402" s="355">
        <f>SUM(Y400:Y401)</f>
        <v>0</v>
      </c>
      <c r="Z402" s="434">
        <f>SUM(Z400:Z401)</f>
        <v>24.8385</v>
      </c>
      <c r="AA402" s="355">
        <f>SUM(AA400:AA401)</f>
        <v>0</v>
      </c>
      <c r="AB402" s="434">
        <f>SUM(AB400:AB401)</f>
        <v>25.558499999999999</v>
      </c>
      <c r="AC402" s="306"/>
      <c r="AD402" s="496">
        <f>AB402</f>
        <v>25.558499999999999</v>
      </c>
      <c r="AE402" s="504">
        <f t="shared" si="53"/>
        <v>25.558499999999999</v>
      </c>
      <c r="AF402" s="504">
        <f t="shared" si="54"/>
        <v>0</v>
      </c>
    </row>
    <row r="403" spans="1:32" s="278" customFormat="1">
      <c r="A403" s="270"/>
      <c r="B403" s="306" t="s">
        <v>275</v>
      </c>
      <c r="C403" s="307">
        <f>C398+C402</f>
        <v>39189</v>
      </c>
      <c r="D403" s="354">
        <f>D398+D402</f>
        <v>829.25345399999992</v>
      </c>
      <c r="E403" s="356">
        <f>E398+E402</f>
        <v>32100</v>
      </c>
      <c r="F403" s="354">
        <f>F398+F402</f>
        <v>254.95045400000001</v>
      </c>
      <c r="G403" s="323">
        <f t="shared" si="55"/>
        <v>81.910740258746074</v>
      </c>
      <c r="H403" s="270">
        <f t="shared" si="56"/>
        <v>30.744575469685056</v>
      </c>
      <c r="I403" s="356">
        <f t="shared" ref="I403:N403" si="61">I398+I402</f>
        <v>7089</v>
      </c>
      <c r="J403" s="354">
        <f t="shared" si="61"/>
        <v>574.303</v>
      </c>
      <c r="K403" s="356">
        <f t="shared" si="61"/>
        <v>6461</v>
      </c>
      <c r="L403" s="354">
        <f>L398+L402</f>
        <v>392.05400000000003</v>
      </c>
      <c r="M403" s="356">
        <f t="shared" si="61"/>
        <v>0</v>
      </c>
      <c r="N403" s="354">
        <f t="shared" si="61"/>
        <v>0</v>
      </c>
      <c r="O403" s="392"/>
      <c r="P403" s="356">
        <f t="shared" ref="P403:V403" si="62">P398+P402</f>
        <v>40739</v>
      </c>
      <c r="Q403" s="354">
        <f>Q398+Q402</f>
        <v>935.65959999999995</v>
      </c>
      <c r="R403" s="307">
        <f t="shared" si="62"/>
        <v>40753</v>
      </c>
      <c r="S403" s="354">
        <f>S398+S402</f>
        <v>1327.7135999999998</v>
      </c>
      <c r="T403" s="356">
        <f t="shared" si="62"/>
        <v>6276</v>
      </c>
      <c r="U403" s="354">
        <f>U398+U402</f>
        <v>384.05400000000003</v>
      </c>
      <c r="V403" s="356">
        <f t="shared" si="62"/>
        <v>0</v>
      </c>
      <c r="W403" s="354">
        <f>W398+W402</f>
        <v>0</v>
      </c>
      <c r="X403" s="392"/>
      <c r="Y403" s="356">
        <f>Y398+Y402</f>
        <v>39537</v>
      </c>
      <c r="Z403" s="354">
        <f>Z398+Z402</f>
        <v>867.92729999999995</v>
      </c>
      <c r="AA403" s="356">
        <f>AA398+AA402</f>
        <v>39537</v>
      </c>
      <c r="AB403" s="354">
        <f>AB398+AB402</f>
        <v>1251.9812999999999</v>
      </c>
      <c r="AC403" s="306"/>
      <c r="AD403" s="496">
        <f>AD398+AD402</f>
        <v>1251.9812999999999</v>
      </c>
      <c r="AE403" s="504">
        <f t="shared" si="53"/>
        <v>1251.9812999999999</v>
      </c>
      <c r="AF403" s="504">
        <f t="shared" si="54"/>
        <v>0</v>
      </c>
    </row>
    <row r="405" spans="1:32" hidden="1">
      <c r="P405" s="41"/>
      <c r="Q405" s="42"/>
      <c r="R405" s="44"/>
      <c r="S405" s="42"/>
    </row>
    <row r="406" spans="1:32" hidden="1">
      <c r="D406" s="191">
        <f>D400+D388/D403*100</f>
        <v>27.074361052055384</v>
      </c>
      <c r="P406" s="41"/>
      <c r="Q406" s="42"/>
      <c r="R406" s="44"/>
      <c r="S406" s="42"/>
    </row>
    <row r="407" spans="1:32" hidden="1">
      <c r="F407" s="191">
        <f>Daman!F398+Diu!F398</f>
        <v>240.680454</v>
      </c>
      <c r="P407" s="41"/>
      <c r="Q407" s="42"/>
      <c r="R407" s="44"/>
      <c r="S407" s="42">
        <f>S391+S400</f>
        <v>90.408000000000001</v>
      </c>
      <c r="Z407" s="400" t="s">
        <v>311</v>
      </c>
      <c r="AB407" s="435">
        <f>AB384/AB403</f>
        <v>0.1622468322809614</v>
      </c>
      <c r="AC407" s="43"/>
    </row>
    <row r="408" spans="1:32" hidden="1">
      <c r="F408" s="191">
        <f>F402+F407</f>
        <v>254.95045400000001</v>
      </c>
      <c r="P408" s="41"/>
      <c r="Q408" s="42"/>
      <c r="R408" s="44"/>
      <c r="S408" s="42"/>
      <c r="Z408" s="400" t="s">
        <v>312</v>
      </c>
      <c r="AB408" s="435">
        <f>(AB391+AB400)/AB403</f>
        <v>7.1638450190909406E-2</v>
      </c>
    </row>
    <row r="409" spans="1:32" hidden="1">
      <c r="P409" s="41"/>
      <c r="Q409" s="42"/>
      <c r="R409" s="44"/>
      <c r="S409" s="42"/>
      <c r="Z409" s="400" t="s">
        <v>313</v>
      </c>
      <c r="AB409" s="435">
        <f>(AB393+AB394+AB395)/AB403</f>
        <v>1.4624819076770558E-2</v>
      </c>
    </row>
    <row r="410" spans="1:32" hidden="1">
      <c r="Z410" s="400" t="s">
        <v>314</v>
      </c>
      <c r="AB410" s="435">
        <f>AB396/AB403</f>
        <v>3.9936698735037017E-3</v>
      </c>
    </row>
    <row r="411" spans="1:32" hidden="1">
      <c r="Z411" s="400" t="s">
        <v>320</v>
      </c>
      <c r="AB411" s="435">
        <f>SUM(AB408:AB410)</f>
        <v>9.025693914118367E-2</v>
      </c>
    </row>
  </sheetData>
  <mergeCells count="38">
    <mergeCell ref="A2:AC2"/>
    <mergeCell ref="R3:S3"/>
    <mergeCell ref="A4:A6"/>
    <mergeCell ref="B4:B6"/>
    <mergeCell ref="C4:J4"/>
    <mergeCell ref="K4:S4"/>
    <mergeCell ref="T4:AB4"/>
    <mergeCell ref="AA5:AB5"/>
    <mergeCell ref="M5:N5"/>
    <mergeCell ref="O5:Q5"/>
    <mergeCell ref="R5:S5"/>
    <mergeCell ref="T5:U5"/>
    <mergeCell ref="C5:D5"/>
    <mergeCell ref="E5:H5"/>
    <mergeCell ref="I5:J5"/>
    <mergeCell ref="K5:L5"/>
    <mergeCell ref="AC267:AC269"/>
    <mergeCell ref="AC271:AC273"/>
    <mergeCell ref="AC280:AC282"/>
    <mergeCell ref="AC289:AC291"/>
    <mergeCell ref="A3:B3"/>
    <mergeCell ref="AC249:AC251"/>
    <mergeCell ref="AC258:AC260"/>
    <mergeCell ref="AC203:AC208"/>
    <mergeCell ref="V5:W5"/>
    <mergeCell ref="X5:Z5"/>
    <mergeCell ref="AC4:AC6"/>
    <mergeCell ref="AC167:AC168"/>
    <mergeCell ref="AC327:AC328"/>
    <mergeCell ref="AC343:AC346"/>
    <mergeCell ref="AC393:AC396"/>
    <mergeCell ref="AC298:AC299"/>
    <mergeCell ref="AC294:AC295"/>
    <mergeCell ref="AC296:AC297"/>
    <mergeCell ref="AC305:AC306"/>
    <mergeCell ref="AC303:AC304"/>
    <mergeCell ref="AC307:AC308"/>
    <mergeCell ref="AC322:AC324"/>
  </mergeCells>
  <printOptions horizontalCentered="1"/>
  <pageMargins left="0.3" right="0.16" top="0.42" bottom="0.33" header="0.3" footer="0.21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7" sqref="V7"/>
    </sheetView>
  </sheetViews>
  <sheetFormatPr defaultRowHeight="15"/>
  <cols>
    <col min="2" max="2" width="6.85546875" bestFit="1" customWidth="1"/>
    <col min="3" max="3" width="5.5703125" bestFit="1" customWidth="1"/>
    <col min="4" max="4" width="9.28515625" bestFit="1" customWidth="1"/>
    <col min="5" max="5" width="6.5703125" bestFit="1" customWidth="1"/>
    <col min="6" max="9" width="5.5703125" bestFit="1" customWidth="1"/>
    <col min="10" max="11" width="4.5703125" bestFit="1" customWidth="1"/>
    <col min="12" max="12" width="6" bestFit="1" customWidth="1"/>
    <col min="13" max="14" width="4.5703125" bestFit="1" customWidth="1"/>
    <col min="15" max="15" width="10.5703125" bestFit="1" customWidth="1"/>
    <col min="16" max="16" width="5" bestFit="1" customWidth="1"/>
    <col min="17" max="17" width="6.5703125" bestFit="1" customWidth="1"/>
    <col min="18" max="18" width="6.28515625" bestFit="1" customWidth="1"/>
    <col min="19" max="20" width="5.5703125" bestFit="1" customWidth="1"/>
    <col min="21" max="21" width="6.5703125" bestFit="1" customWidth="1"/>
  </cols>
  <sheetData>
    <row r="1" spans="1:21" s="359" customFormat="1">
      <c r="A1" s="358"/>
      <c r="B1" s="358" t="s">
        <v>297</v>
      </c>
      <c r="C1" s="358" t="s">
        <v>298</v>
      </c>
      <c r="D1" s="358" t="s">
        <v>299</v>
      </c>
      <c r="E1" s="358" t="s">
        <v>300</v>
      </c>
      <c r="F1" s="358" t="s">
        <v>301</v>
      </c>
      <c r="G1" s="358" t="s">
        <v>302</v>
      </c>
      <c r="H1" s="358" t="s">
        <v>303</v>
      </c>
      <c r="I1" s="358" t="s">
        <v>304</v>
      </c>
      <c r="J1" s="358" t="s">
        <v>305</v>
      </c>
      <c r="K1" s="358" t="s">
        <v>306</v>
      </c>
      <c r="L1" s="358" t="s">
        <v>274</v>
      </c>
      <c r="M1" s="358" t="s">
        <v>307</v>
      </c>
      <c r="N1" s="358" t="s">
        <v>308</v>
      </c>
      <c r="O1" s="358" t="s">
        <v>309</v>
      </c>
      <c r="P1" s="358" t="s">
        <v>310</v>
      </c>
      <c r="Q1" s="358" t="s">
        <v>311</v>
      </c>
      <c r="R1" s="358" t="s">
        <v>312</v>
      </c>
      <c r="S1" s="358" t="s">
        <v>313</v>
      </c>
      <c r="T1" s="358" t="s">
        <v>314</v>
      </c>
      <c r="U1" s="358" t="s">
        <v>315</v>
      </c>
    </row>
    <row r="2" spans="1:21">
      <c r="A2" s="263" t="s">
        <v>286</v>
      </c>
      <c r="B2" s="264">
        <f>Daman!S$196</f>
        <v>8.68</v>
      </c>
      <c r="C2" s="264">
        <f>Daman!$S$209</f>
        <v>19.927499999999998</v>
      </c>
      <c r="D2" s="264">
        <f>Daman!$S$215</f>
        <v>32.756</v>
      </c>
      <c r="E2" s="264">
        <f>Daman!$S$263</f>
        <v>267.88040000000001</v>
      </c>
      <c r="F2" s="264">
        <f>Daman!$S$286</f>
        <v>10.961999999999998</v>
      </c>
      <c r="G2" s="264">
        <f>Daman!$S$300</f>
        <v>28.310400000000005</v>
      </c>
      <c r="H2" s="264">
        <f>Daman!$S$309</f>
        <v>19.432799999999993</v>
      </c>
      <c r="I2" s="264">
        <f>Daman!$S$314</f>
        <v>56.48</v>
      </c>
      <c r="J2" s="264">
        <f>Daman!$S$325</f>
        <v>1.6</v>
      </c>
      <c r="K2" s="264">
        <f>Daman!$S$329</f>
        <v>3.5200000000000005</v>
      </c>
      <c r="L2" s="264">
        <f>Daman!$S$333+Daman!$S$401</f>
        <v>0</v>
      </c>
      <c r="M2" s="264">
        <f>Daman!$S$336</f>
        <v>4.5</v>
      </c>
      <c r="N2" s="264">
        <f>Daman!$S$341</f>
        <v>4.99</v>
      </c>
      <c r="O2" s="264">
        <f>Daman!$S$347</f>
        <v>52.38</v>
      </c>
      <c r="P2" s="263">
        <f>Daman!$S$351</f>
        <v>2.34</v>
      </c>
      <c r="Q2" s="264">
        <f>Daman!$S$384</f>
        <v>204.53</v>
      </c>
      <c r="R2" s="264">
        <f>Daman!$S$391</f>
        <v>31.148</v>
      </c>
      <c r="S2" s="264">
        <f>Daman!$S$393+Daman!$S$394+Daman!$S$395</f>
        <v>13.12</v>
      </c>
      <c r="T2" s="264">
        <f>Daman!$S$396</f>
        <v>9.0109999999999992</v>
      </c>
      <c r="U2" s="264">
        <f>SUM(B2:T2)</f>
        <v>771.56809999999996</v>
      </c>
    </row>
    <row r="3" spans="1:21">
      <c r="A3" s="263" t="s">
        <v>316</v>
      </c>
      <c r="B3" s="264">
        <f>Diu!S$196</f>
        <v>0</v>
      </c>
      <c r="C3" s="264">
        <f>Diu!$S$209</f>
        <v>8.9405000000000001</v>
      </c>
      <c r="D3" s="264">
        <f>Diu!$S$215</f>
        <v>19.143999999999998</v>
      </c>
      <c r="E3" s="264">
        <f>Diu!$S$263</f>
        <v>270.19839999999994</v>
      </c>
      <c r="F3" s="264">
        <f>Diu!$S$286</f>
        <v>6.5859999999999994</v>
      </c>
      <c r="G3" s="264">
        <f>Diu!$S$300</f>
        <v>41.776000000000003</v>
      </c>
      <c r="H3" s="264">
        <f>Diu!$S$309</f>
        <v>12.339600000000001</v>
      </c>
      <c r="I3" s="264">
        <f>Diu!$S$314</f>
        <v>52.45</v>
      </c>
      <c r="J3" s="264">
        <f>Diu!$S$325</f>
        <v>1.105</v>
      </c>
      <c r="K3" s="264">
        <f>Diu!$S$329</f>
        <v>1.79</v>
      </c>
      <c r="L3" s="264">
        <f>Diu!$S$333+Diu!$S$401</f>
        <v>0</v>
      </c>
      <c r="M3" s="264">
        <f>Diu!$S$336</f>
        <v>2.3249999999999997</v>
      </c>
      <c r="N3" s="264">
        <f>Diu!$S$341</f>
        <v>2.8899999999999997</v>
      </c>
      <c r="O3" s="264">
        <f>Diu!$S$347</f>
        <v>51.53</v>
      </c>
      <c r="P3" s="264">
        <f>Diu!$S$351</f>
        <v>1.2090000000000001</v>
      </c>
      <c r="Q3" s="264">
        <f>Diu!$S$384</f>
        <v>6.6000000000000005</v>
      </c>
      <c r="R3" s="264">
        <f>Diu!$S$391</f>
        <v>33.68</v>
      </c>
      <c r="S3" s="264">
        <f>Diu!$S$393+Diu!$S$394+Diu!$S$395</f>
        <v>5.49</v>
      </c>
      <c r="T3" s="264">
        <f>Diu!$S$396</f>
        <v>4.0110000000000001</v>
      </c>
      <c r="U3" s="264">
        <f t="shared" ref="U3:U4" si="0">SUM(B3:T3)</f>
        <v>522.06449999999995</v>
      </c>
    </row>
    <row r="4" spans="1:21" s="359" customFormat="1">
      <c r="A4" s="361" t="s">
        <v>287</v>
      </c>
      <c r="B4" s="360">
        <f>B2+B3</f>
        <v>8.68</v>
      </c>
      <c r="C4" s="360">
        <f t="shared" ref="C4:T4" si="1">C2+C3</f>
        <v>28.867999999999999</v>
      </c>
      <c r="D4" s="360">
        <f t="shared" si="1"/>
        <v>51.9</v>
      </c>
      <c r="E4" s="360">
        <f t="shared" si="1"/>
        <v>538.0788</v>
      </c>
      <c r="F4" s="360">
        <f t="shared" si="1"/>
        <v>17.547999999999998</v>
      </c>
      <c r="G4" s="360">
        <f t="shared" si="1"/>
        <v>70.086400000000012</v>
      </c>
      <c r="H4" s="360">
        <f t="shared" si="1"/>
        <v>31.772399999999994</v>
      </c>
      <c r="I4" s="360">
        <f t="shared" si="1"/>
        <v>108.93</v>
      </c>
      <c r="J4" s="360">
        <f t="shared" si="1"/>
        <v>2.7050000000000001</v>
      </c>
      <c r="K4" s="360">
        <f t="shared" si="1"/>
        <v>5.3100000000000005</v>
      </c>
      <c r="L4" s="360">
        <f t="shared" si="1"/>
        <v>0</v>
      </c>
      <c r="M4" s="360">
        <f t="shared" si="1"/>
        <v>6.8249999999999993</v>
      </c>
      <c r="N4" s="360">
        <f t="shared" si="1"/>
        <v>7.88</v>
      </c>
      <c r="O4" s="360">
        <f t="shared" si="1"/>
        <v>103.91</v>
      </c>
      <c r="P4" s="360">
        <f t="shared" si="1"/>
        <v>3.5489999999999999</v>
      </c>
      <c r="Q4" s="360">
        <f t="shared" si="1"/>
        <v>211.13</v>
      </c>
      <c r="R4" s="360">
        <f t="shared" si="1"/>
        <v>64.828000000000003</v>
      </c>
      <c r="S4" s="360">
        <f t="shared" si="1"/>
        <v>18.61</v>
      </c>
      <c r="T4" s="360">
        <f t="shared" si="1"/>
        <v>13.021999999999998</v>
      </c>
      <c r="U4" s="360">
        <f t="shared" si="0"/>
        <v>1293.6325999999997</v>
      </c>
    </row>
    <row r="5" spans="1:2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4">
        <f>UT!S402</f>
        <v>34.080999999999996</v>
      </c>
    </row>
    <row r="6" spans="1:2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360">
        <f>U4+U5</f>
        <v>1327.7135999999996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Provision</vt:lpstr>
      <vt:lpstr>pro-rec</vt:lpstr>
      <vt:lpstr>Tentative</vt:lpstr>
      <vt:lpstr>Daman</vt:lpstr>
      <vt:lpstr>Diu</vt:lpstr>
      <vt:lpstr>UT</vt:lpstr>
      <vt:lpstr>Sheet1</vt:lpstr>
      <vt:lpstr>Diu!Print_Area</vt:lpstr>
      <vt:lpstr>'pro-rec'!Print_Area</vt:lpstr>
      <vt:lpstr>Tentative!Print_Area</vt:lpstr>
      <vt:lpstr>UT!Print_Area</vt:lpstr>
      <vt:lpstr>Daman!Print_Titles</vt:lpstr>
      <vt:lpstr>Diu!Print_Titles</vt:lpstr>
      <vt:lpstr>Tentative!Print_Titles</vt:lpstr>
      <vt:lpstr>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2017-05-19T04:14:26Z</dcterms:modified>
</cp:coreProperties>
</file>